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235" windowHeight="6225" firstSheet="1" activeTab="3"/>
  </bookViews>
  <sheets>
    <sheet name="Prognoza spłaty długu" sheetId="1" r:id="rId1"/>
    <sheet name="Spłaty zobowiązań na 2003-2006" sheetId="2" r:id="rId2"/>
    <sheet name="Arkusz3" sheetId="3" r:id="rId3"/>
    <sheet name="Inwestycje zał. 10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'Prognoza spłaty długu'!$A:$IV</definedName>
  </definedNames>
  <calcPr fullCalcOnLoad="1"/>
</workbook>
</file>

<file path=xl/sharedStrings.xml><?xml version="1.0" encoding="utf-8"?>
<sst xmlns="http://schemas.openxmlformats.org/spreadsheetml/2006/main" count="179" uniqueCount="130">
  <si>
    <t xml:space="preserve">          Prognoza spłaty długu gminy Sławków na lata 2003-2005</t>
  </si>
  <si>
    <t>Lp.</t>
  </si>
  <si>
    <t>Bank / zadanie</t>
  </si>
  <si>
    <t>Oprocen-</t>
  </si>
  <si>
    <t xml:space="preserve">Kwota </t>
  </si>
  <si>
    <t>kwota raty</t>
  </si>
  <si>
    <t>Początek spłaty</t>
  </si>
  <si>
    <t>towanie</t>
  </si>
  <si>
    <t>kredytu</t>
  </si>
  <si>
    <t>koniec spłaty</t>
  </si>
  <si>
    <t>rok</t>
  </si>
  <si>
    <t>Bank</t>
  </si>
  <si>
    <t>6.74%</t>
  </si>
  <si>
    <t>01.02.2004</t>
  </si>
  <si>
    <t>31.12.2006</t>
  </si>
  <si>
    <t>01.02.2005</t>
  </si>
  <si>
    <t>31.12.2007</t>
  </si>
  <si>
    <t xml:space="preserve">Bank </t>
  </si>
  <si>
    <t>01.02.2006</t>
  </si>
  <si>
    <t>31.12.2008</t>
  </si>
  <si>
    <t>1.</t>
  </si>
  <si>
    <t>BOŚ S.A. O/Katowice</t>
  </si>
  <si>
    <t>15.12.1997</t>
  </si>
  <si>
    <t>Modernizacja oczyszczalni</t>
  </si>
  <si>
    <t>15.09.2002</t>
  </si>
  <si>
    <t>odsetki kredytowe</t>
  </si>
  <si>
    <t>2.</t>
  </si>
  <si>
    <t>30.10.1998</t>
  </si>
  <si>
    <t>Kanalizacja Browarna</t>
  </si>
  <si>
    <t>30.09.2003</t>
  </si>
  <si>
    <t>3.</t>
  </si>
  <si>
    <t>BWR S.A. O/Trzebinia</t>
  </si>
  <si>
    <t>30.04.2000</t>
  </si>
  <si>
    <t>30.04.2004</t>
  </si>
  <si>
    <t>4.</t>
  </si>
  <si>
    <t>WFOŚ i GW Kraków</t>
  </si>
  <si>
    <t>30.09.2001</t>
  </si>
  <si>
    <t xml:space="preserve">    </t>
  </si>
  <si>
    <t>30.06.2005</t>
  </si>
  <si>
    <t>5.</t>
  </si>
  <si>
    <t>BWR S.A. o Trzebinia</t>
  </si>
  <si>
    <t>30.06.2000</t>
  </si>
  <si>
    <t>30.05.2003</t>
  </si>
  <si>
    <t>6.</t>
  </si>
  <si>
    <t>BISE Warszawa</t>
  </si>
  <si>
    <t>kwartalnie</t>
  </si>
  <si>
    <t>15.06.2002</t>
  </si>
  <si>
    <t>Budowa Zespołu Szkół</t>
  </si>
  <si>
    <t>15.03.2004</t>
  </si>
  <si>
    <t>7.</t>
  </si>
  <si>
    <t>30.01.2001</t>
  </si>
  <si>
    <t>Budowa Hali Sportowej</t>
  </si>
  <si>
    <t>22.12.2003</t>
  </si>
  <si>
    <t>8.</t>
  </si>
  <si>
    <t>PKO BP SA O/Dąbr. Górn.</t>
  </si>
  <si>
    <t>01.11.2001</t>
  </si>
  <si>
    <t>Kredyt-oddłużenie Oświaty</t>
  </si>
  <si>
    <t>01.09.2002</t>
  </si>
  <si>
    <t>9.</t>
  </si>
  <si>
    <t xml:space="preserve">Kredyt inwestycyjny - m.. in.Hala Sportowa </t>
  </si>
  <si>
    <t>01.07.2002</t>
  </si>
  <si>
    <t>01.07.2005</t>
  </si>
  <si>
    <t>10.</t>
  </si>
  <si>
    <t xml:space="preserve">Deutche Bank 24-Kredyt inwestycyjny </t>
  </si>
  <si>
    <t>01.02.2003</t>
  </si>
  <si>
    <t>31.12.2005</t>
  </si>
  <si>
    <t>11.</t>
  </si>
  <si>
    <t>Wybrany bank</t>
  </si>
  <si>
    <t>01-09-2004</t>
  </si>
  <si>
    <t>01-08-2006</t>
  </si>
  <si>
    <t>Raty ogółem</t>
  </si>
  <si>
    <t>Odsetki ogółem</t>
  </si>
  <si>
    <t>Zadłużenie gminy ogółem</t>
  </si>
  <si>
    <t>Planowane dochody</t>
  </si>
  <si>
    <t>Zadłużenie w %</t>
  </si>
  <si>
    <t xml:space="preserve">      </t>
  </si>
  <si>
    <t xml:space="preserve">Ogólne zadłużenie gminy w latach 2003-2005 wynosi                                </t>
  </si>
  <si>
    <t xml:space="preserve">Ogólne zadłużenie gminy w latach 2003-2008 wynosi                                </t>
  </si>
  <si>
    <t xml:space="preserve">  </t>
  </si>
  <si>
    <t>Załącznik Nr 3</t>
  </si>
  <si>
    <t>do uchwały budżetowej Nr</t>
  </si>
  <si>
    <t>Rady Miejskiej w Sławkowie z dnia</t>
  </si>
  <si>
    <t>Planowane spłaty zobowiązań na 2003 rok i lata następne</t>
  </si>
  <si>
    <t>Tytuł spłaty</t>
  </si>
  <si>
    <t>Planowane spłaty zobowiązań na lata:</t>
  </si>
  <si>
    <t>Spłata rat kredytów:</t>
  </si>
  <si>
    <t>długoterminowego</t>
  </si>
  <si>
    <t>krótkoterminowego</t>
  </si>
  <si>
    <t>Spłata rat pożyczki:</t>
  </si>
  <si>
    <t>długotetrminowej</t>
  </si>
  <si>
    <t>Odsetki od kredytów i pożyczek</t>
  </si>
  <si>
    <t>Spłaty z tytułu udzielonych gwarancji</t>
  </si>
  <si>
    <t>Łączne spłaty z tytułu rat i odsetek oraz gwarancje</t>
  </si>
  <si>
    <t>Ogółem dochody budżetowe</t>
  </si>
  <si>
    <t>15% prognozowanych dochodów             ( z pozycji 6.)</t>
  </si>
  <si>
    <t>Stosunek spłat odsetek i poręczeń                 (poz.5) do dochodów (poz.6) w %</t>
  </si>
  <si>
    <t>Żródło sfinansowania spłat kredytów:</t>
  </si>
  <si>
    <t>dochody z tytułu podatku od nieruchomości.</t>
  </si>
  <si>
    <t>Sławków dnia 12.11.2002</t>
  </si>
  <si>
    <t>Załącznik Nr 10</t>
  </si>
  <si>
    <t>Nazwa zadania</t>
  </si>
  <si>
    <t>Klasyfikacja budżetowa                          (dział - rozdział)</t>
  </si>
  <si>
    <t>Planowane nakłady inwestycyjne                   w  2004 r.</t>
  </si>
  <si>
    <t>Budowa chodnika przy ulicy Wrocławskiej</t>
  </si>
  <si>
    <t>600 - 60016</t>
  </si>
  <si>
    <t xml:space="preserve">2. </t>
  </si>
  <si>
    <t>Uregulowanie stanu prawnego dróg na terenie miasta</t>
  </si>
  <si>
    <t>Zakup wiat przystankowych</t>
  </si>
  <si>
    <t>Zakupy inwestycyjne</t>
  </si>
  <si>
    <t>750 - 75023</t>
  </si>
  <si>
    <t>801 - 80195</t>
  </si>
  <si>
    <t>900 - 90095</t>
  </si>
  <si>
    <t>Budowa gazociągu Hrubieszowska</t>
  </si>
  <si>
    <t>Budowa sieci wodociągowej w ul.Groniec</t>
  </si>
  <si>
    <t>Razem</t>
  </si>
  <si>
    <t>Wykaz zadań inwestycyjnych Miasta Sławkowa                        na 2004 rok</t>
  </si>
  <si>
    <t>Budowa oświetlenia ul.Borowa</t>
  </si>
  <si>
    <t>Budowa kanalizacji sanitarnej i wodociągowej w ul. Zamkowa, Gołębia, Kabania, Garncarska</t>
  </si>
  <si>
    <t>Rady Miejskiej w Sławkowie z dnia 27 lutego 2004 roku</t>
  </si>
  <si>
    <t>Kontynuacja budowy Zespołu Szkół - dokumentacja boisk sportowych</t>
  </si>
  <si>
    <t>Opracowanie dokumentacji technicznej kanalizacji Miasta Sławków na obszarze zlewni B, C, D i E</t>
  </si>
  <si>
    <t>Opracowanie dokumentacji technicznej dróg, kanalizacji, sieci wodociągowej i gazowej, audyty energetyczne - Szkoła Podstawowa i Przedszkole</t>
  </si>
  <si>
    <t xml:space="preserve">12. </t>
  </si>
  <si>
    <t>Termomodernizacja budynku Szkoły Podstawowej</t>
  </si>
  <si>
    <t xml:space="preserve">13. </t>
  </si>
  <si>
    <t>Termomodernizacja Budynku Przedszkola Miejskiego</t>
  </si>
  <si>
    <t>801- 80104</t>
  </si>
  <si>
    <t>801 - 80101</t>
  </si>
  <si>
    <t xml:space="preserve">do uchwały budżetowej Nr XVIII/121/04         </t>
  </si>
  <si>
    <t>Groniec - pożyczka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</si>
</sst>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00\-00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8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6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9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/>
    </xf>
    <xf numFmtId="10" fontId="7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166" fontId="4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64" fontId="7" fillId="0" borderId="3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1" fontId="7" fillId="0" borderId="28" xfId="0" applyNumberFormat="1" applyFont="1" applyBorder="1" applyAlignment="1">
      <alignment/>
    </xf>
    <xf numFmtId="1" fontId="7" fillId="0" borderId="29" xfId="0" applyNumberFormat="1" applyFont="1" applyBorder="1" applyAlignment="1">
      <alignment/>
    </xf>
    <xf numFmtId="1" fontId="7" fillId="0" borderId="31" xfId="0" applyNumberFormat="1" applyFont="1" applyBorder="1" applyAlignment="1">
      <alignment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wrapText="1"/>
    </xf>
    <xf numFmtId="10" fontId="7" fillId="0" borderId="28" xfId="0" applyNumberFormat="1" applyFont="1" applyBorder="1" applyAlignment="1">
      <alignment horizontal="center"/>
    </xf>
    <xf numFmtId="0" fontId="7" fillId="0" borderId="3" xfId="0" applyFont="1" applyBorder="1" applyAlignment="1">
      <alignment vertical="top"/>
    </xf>
    <xf numFmtId="0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F19">
      <selection activeCell="M19" sqref="M19"/>
    </sheetView>
  </sheetViews>
  <sheetFormatPr defaultColWidth="9.00390625" defaultRowHeight="12.75"/>
  <cols>
    <col min="1" max="1" width="4.625" style="0" customWidth="1"/>
    <col min="2" max="2" width="27.375" style="0" customWidth="1"/>
    <col min="3" max="3" width="8.125" style="0" customWidth="1"/>
    <col min="4" max="4" width="16.125" style="0" customWidth="1"/>
    <col min="5" max="5" width="15.75390625" style="0" customWidth="1"/>
    <col min="6" max="6" width="20.625" style="0" customWidth="1"/>
    <col min="7" max="7" width="17.625" style="0" customWidth="1"/>
    <col min="8" max="8" width="16.75390625" style="0" customWidth="1"/>
    <col min="9" max="9" width="15.375" style="0" customWidth="1"/>
    <col min="10" max="10" width="15.875" style="0" customWidth="1"/>
    <col min="11" max="11" width="13.00390625" style="0" customWidth="1"/>
    <col min="12" max="12" width="13.125" style="0" customWidth="1"/>
  </cols>
  <sheetData>
    <row r="1" spans="1:9" ht="23.25">
      <c r="A1" s="4" t="s">
        <v>0</v>
      </c>
      <c r="B1" s="4"/>
      <c r="C1" s="4"/>
      <c r="D1" s="4"/>
      <c r="E1" s="4"/>
      <c r="F1" s="4"/>
      <c r="G1" s="3"/>
      <c r="H1" s="3"/>
      <c r="I1" s="3"/>
    </row>
    <row r="2" spans="1:12" ht="14.25">
      <c r="A2" s="45" t="s">
        <v>1</v>
      </c>
      <c r="B2" s="45" t="s">
        <v>2</v>
      </c>
      <c r="C2" s="46" t="s">
        <v>3</v>
      </c>
      <c r="D2" s="45" t="s">
        <v>4</v>
      </c>
      <c r="E2" s="45" t="s">
        <v>5</v>
      </c>
      <c r="F2" s="45" t="s">
        <v>6</v>
      </c>
      <c r="G2" s="45">
        <v>2003</v>
      </c>
      <c r="H2" s="45">
        <v>2004</v>
      </c>
      <c r="I2" s="47">
        <v>2005</v>
      </c>
      <c r="J2" s="47">
        <v>2006</v>
      </c>
      <c r="K2" s="47">
        <v>2007</v>
      </c>
      <c r="L2" s="47">
        <v>2008</v>
      </c>
    </row>
    <row r="3" spans="1:12" ht="14.25">
      <c r="A3" s="48"/>
      <c r="B3" s="48"/>
      <c r="C3" s="49" t="s">
        <v>7</v>
      </c>
      <c r="D3" s="48" t="s">
        <v>8</v>
      </c>
      <c r="E3" s="48"/>
      <c r="F3" s="48" t="s">
        <v>9</v>
      </c>
      <c r="G3" s="48" t="s">
        <v>10</v>
      </c>
      <c r="H3" s="48" t="s">
        <v>10</v>
      </c>
      <c r="I3" s="50" t="s">
        <v>10</v>
      </c>
      <c r="J3" s="50" t="s">
        <v>10</v>
      </c>
      <c r="K3" s="123" t="s">
        <v>10</v>
      </c>
      <c r="L3" s="123" t="s">
        <v>10</v>
      </c>
    </row>
    <row r="4" spans="1:12" ht="14.25">
      <c r="A4" s="45"/>
      <c r="B4" s="51" t="s">
        <v>11</v>
      </c>
      <c r="C4" s="52" t="s">
        <v>12</v>
      </c>
      <c r="D4" s="53">
        <v>2300000</v>
      </c>
      <c r="E4" s="53">
        <v>63889</v>
      </c>
      <c r="F4" s="53" t="s">
        <v>13</v>
      </c>
      <c r="G4" s="53">
        <v>0</v>
      </c>
      <c r="H4" s="54">
        <v>702777</v>
      </c>
      <c r="I4" s="54">
        <v>766667</v>
      </c>
      <c r="J4" s="55">
        <v>830556</v>
      </c>
      <c r="K4" s="101"/>
      <c r="L4" s="101"/>
    </row>
    <row r="5" spans="1:12" ht="14.25">
      <c r="A5" s="56"/>
      <c r="B5" s="57"/>
      <c r="C5" s="58"/>
      <c r="D5" s="59"/>
      <c r="E5" s="59"/>
      <c r="F5" s="59" t="s">
        <v>14</v>
      </c>
      <c r="G5" s="59">
        <v>0</v>
      </c>
      <c r="H5" s="60">
        <v>120689</v>
      </c>
      <c r="I5" s="60">
        <v>82819</v>
      </c>
      <c r="J5" s="61">
        <v>32196</v>
      </c>
      <c r="K5" s="102"/>
      <c r="L5" s="102"/>
    </row>
    <row r="6" spans="1:12" ht="14.25">
      <c r="A6" s="45"/>
      <c r="B6" s="62" t="s">
        <v>11</v>
      </c>
      <c r="C6" s="63" t="s">
        <v>12</v>
      </c>
      <c r="D6" s="64">
        <v>5040000</v>
      </c>
      <c r="E6" s="64">
        <v>140000</v>
      </c>
      <c r="F6" s="64" t="s">
        <v>15</v>
      </c>
      <c r="G6" s="64">
        <v>0</v>
      </c>
      <c r="H6" s="65"/>
      <c r="I6" s="54">
        <v>1540000</v>
      </c>
      <c r="J6" s="54">
        <v>1680000</v>
      </c>
      <c r="K6" s="101">
        <v>1820000</v>
      </c>
      <c r="L6" s="101"/>
    </row>
    <row r="7" spans="1:12" ht="14.25">
      <c r="A7" s="56"/>
      <c r="B7" s="66"/>
      <c r="C7" s="67"/>
      <c r="D7" s="68"/>
      <c r="E7" s="68"/>
      <c r="F7" s="68" t="s">
        <v>16</v>
      </c>
      <c r="G7" s="68">
        <v>0</v>
      </c>
      <c r="H7" s="69"/>
      <c r="I7" s="60">
        <v>264467</v>
      </c>
      <c r="J7" s="60">
        <v>181481</v>
      </c>
      <c r="K7" s="102">
        <v>70550</v>
      </c>
      <c r="L7" s="102"/>
    </row>
    <row r="8" spans="1:12" ht="14.25">
      <c r="A8" s="48"/>
      <c r="B8" s="70" t="s">
        <v>17</v>
      </c>
      <c r="C8" s="71" t="s">
        <v>12</v>
      </c>
      <c r="D8" s="72">
        <v>3050000</v>
      </c>
      <c r="E8" s="72">
        <v>84722</v>
      </c>
      <c r="F8" s="72" t="s">
        <v>18</v>
      </c>
      <c r="G8" s="72">
        <v>0</v>
      </c>
      <c r="H8" s="73"/>
      <c r="I8" s="74"/>
      <c r="J8" s="74">
        <v>931944</v>
      </c>
      <c r="K8" s="101">
        <v>1016664</v>
      </c>
      <c r="L8" s="101">
        <v>1101386</v>
      </c>
    </row>
    <row r="9" spans="1:12" ht="14.25">
      <c r="A9" s="48"/>
      <c r="B9" s="70"/>
      <c r="C9" s="71"/>
      <c r="D9" s="72"/>
      <c r="E9" s="72"/>
      <c r="F9" s="72" t="s">
        <v>19</v>
      </c>
      <c r="G9" s="72">
        <v>0</v>
      </c>
      <c r="H9" s="73"/>
      <c r="I9" s="74"/>
      <c r="J9" s="74">
        <v>160044</v>
      </c>
      <c r="K9" s="102">
        <v>109825</v>
      </c>
      <c r="L9" s="102">
        <v>42694</v>
      </c>
    </row>
    <row r="10" spans="1:12" ht="14.25">
      <c r="A10" s="75" t="s">
        <v>20</v>
      </c>
      <c r="B10" s="75" t="s">
        <v>21</v>
      </c>
      <c r="C10" s="63"/>
      <c r="D10" s="76"/>
      <c r="E10" s="77"/>
      <c r="F10" s="63" t="s">
        <v>22</v>
      </c>
      <c r="G10" s="78"/>
      <c r="H10" s="65"/>
      <c r="I10" s="54"/>
      <c r="J10" s="54"/>
      <c r="K10" s="101"/>
      <c r="L10" s="101"/>
    </row>
    <row r="11" spans="1:12" ht="14.25">
      <c r="A11" s="79"/>
      <c r="B11" s="79" t="s">
        <v>23</v>
      </c>
      <c r="C11" s="80">
        <v>0.1</v>
      </c>
      <c r="D11" s="81">
        <v>1033224</v>
      </c>
      <c r="E11" s="81">
        <v>17814</v>
      </c>
      <c r="F11" s="71" t="s">
        <v>24</v>
      </c>
      <c r="G11" s="81">
        <v>0</v>
      </c>
      <c r="H11" s="73">
        <v>0</v>
      </c>
      <c r="I11" s="74">
        <v>0</v>
      </c>
      <c r="J11" s="74">
        <v>0</v>
      </c>
      <c r="K11" s="103"/>
      <c r="L11" s="103"/>
    </row>
    <row r="12" spans="1:12" ht="14.25">
      <c r="A12" s="82"/>
      <c r="B12" s="82" t="s">
        <v>25</v>
      </c>
      <c r="C12" s="83"/>
      <c r="D12" s="84"/>
      <c r="E12" s="84"/>
      <c r="F12" s="67"/>
      <c r="G12" s="85">
        <v>0</v>
      </c>
      <c r="H12" s="69">
        <v>0</v>
      </c>
      <c r="I12" s="60">
        <v>0</v>
      </c>
      <c r="J12" s="60">
        <v>0</v>
      </c>
      <c r="K12" s="102"/>
      <c r="L12" s="102"/>
    </row>
    <row r="13" spans="1:12" ht="14.25">
      <c r="A13" s="75" t="s">
        <v>26</v>
      </c>
      <c r="B13" s="75" t="s">
        <v>21</v>
      </c>
      <c r="C13" s="86"/>
      <c r="D13" s="77"/>
      <c r="E13" s="77"/>
      <c r="F13" s="63" t="s">
        <v>27</v>
      </c>
      <c r="G13" s="78"/>
      <c r="H13" s="65"/>
      <c r="I13" s="54"/>
      <c r="J13" s="54"/>
      <c r="K13" s="101"/>
      <c r="L13" s="101"/>
    </row>
    <row r="14" spans="1:12" ht="14.25">
      <c r="A14" s="79"/>
      <c r="B14" s="79" t="s">
        <v>28</v>
      </c>
      <c r="C14" s="80">
        <v>0.08</v>
      </c>
      <c r="D14" s="81">
        <v>1000000</v>
      </c>
      <c r="E14" s="81">
        <v>16700</v>
      </c>
      <c r="F14" s="71" t="s">
        <v>29</v>
      </c>
      <c r="G14" s="87">
        <v>148300</v>
      </c>
      <c r="H14" s="73">
        <v>0</v>
      </c>
      <c r="I14" s="74">
        <v>0</v>
      </c>
      <c r="J14" s="74">
        <v>0</v>
      </c>
      <c r="K14" s="103"/>
      <c r="L14" s="103"/>
    </row>
    <row r="15" spans="1:12" ht="14.25">
      <c r="A15" s="82"/>
      <c r="B15" s="82" t="s">
        <v>25</v>
      </c>
      <c r="C15" s="83"/>
      <c r="D15" s="84"/>
      <c r="E15" s="84"/>
      <c r="F15" s="67"/>
      <c r="G15" s="85">
        <v>11864</v>
      </c>
      <c r="H15" s="69">
        <v>0</v>
      </c>
      <c r="I15" s="60">
        <v>0</v>
      </c>
      <c r="J15" s="60">
        <v>0</v>
      </c>
      <c r="K15" s="102"/>
      <c r="L15" s="102"/>
    </row>
    <row r="16" spans="1:12" ht="14.25">
      <c r="A16" s="75" t="s">
        <v>30</v>
      </c>
      <c r="B16" s="75" t="s">
        <v>31</v>
      </c>
      <c r="C16" s="86"/>
      <c r="D16" s="77"/>
      <c r="E16" s="77"/>
      <c r="F16" s="63" t="s">
        <v>32</v>
      </c>
      <c r="G16" s="78"/>
      <c r="H16" s="65"/>
      <c r="I16" s="54"/>
      <c r="J16" s="54"/>
      <c r="K16" s="101"/>
      <c r="L16" s="101"/>
    </row>
    <row r="17" spans="1:12" ht="14.25">
      <c r="A17" s="79"/>
      <c r="B17" s="79" t="s">
        <v>28</v>
      </c>
      <c r="C17" s="88">
        <v>0.195</v>
      </c>
      <c r="D17" s="81">
        <v>840000</v>
      </c>
      <c r="E17" s="81">
        <v>17150</v>
      </c>
      <c r="F17" s="71" t="s">
        <v>33</v>
      </c>
      <c r="G17" s="87">
        <v>205800</v>
      </c>
      <c r="H17" s="73">
        <v>68250</v>
      </c>
      <c r="I17" s="74">
        <v>0</v>
      </c>
      <c r="J17" s="74">
        <v>0</v>
      </c>
      <c r="K17" s="103"/>
      <c r="L17" s="103"/>
    </row>
    <row r="18" spans="1:12" ht="14.25">
      <c r="A18" s="82"/>
      <c r="B18" s="82" t="s">
        <v>25</v>
      </c>
      <c r="C18" s="83"/>
      <c r="D18" s="84"/>
      <c r="E18" s="84"/>
      <c r="F18" s="67"/>
      <c r="G18" s="85">
        <v>30576.71</v>
      </c>
      <c r="H18" s="69">
        <v>2699.48</v>
      </c>
      <c r="I18" s="60">
        <v>0</v>
      </c>
      <c r="J18" s="60">
        <v>0</v>
      </c>
      <c r="K18" s="102"/>
      <c r="L18" s="102"/>
    </row>
    <row r="19" spans="1:13" ht="14.25">
      <c r="A19" s="75" t="s">
        <v>34</v>
      </c>
      <c r="B19" s="75" t="s">
        <v>35</v>
      </c>
      <c r="C19" s="86"/>
      <c r="D19" s="77"/>
      <c r="E19" s="75"/>
      <c r="F19" s="63" t="s">
        <v>36</v>
      </c>
      <c r="G19" s="78"/>
      <c r="H19" s="65"/>
      <c r="I19" s="54"/>
      <c r="J19" s="54"/>
      <c r="K19" s="101"/>
      <c r="L19" s="101"/>
      <c r="M19" t="s">
        <v>37</v>
      </c>
    </row>
    <row r="20" spans="1:12" ht="14.25">
      <c r="A20" s="79"/>
      <c r="B20" s="79" t="s">
        <v>28</v>
      </c>
      <c r="C20" s="80">
        <v>0.06</v>
      </c>
      <c r="D20" s="81">
        <v>225000</v>
      </c>
      <c r="E20" s="81">
        <v>14070</v>
      </c>
      <c r="F20" s="71" t="s">
        <v>38</v>
      </c>
      <c r="G20" s="87">
        <v>56248</v>
      </c>
      <c r="H20" s="73">
        <v>56248</v>
      </c>
      <c r="I20" s="74">
        <v>28132</v>
      </c>
      <c r="J20" s="74">
        <v>0</v>
      </c>
      <c r="K20" s="103"/>
      <c r="L20" s="103"/>
    </row>
    <row r="21" spans="1:12" ht="14.25">
      <c r="A21" s="82"/>
      <c r="B21" s="82" t="s">
        <v>25</v>
      </c>
      <c r="C21" s="83"/>
      <c r="D21" s="84"/>
      <c r="E21" s="84"/>
      <c r="F21" s="67"/>
      <c r="G21" s="85">
        <v>7163.54</v>
      </c>
      <c r="H21" s="69">
        <v>3792.13</v>
      </c>
      <c r="I21" s="60">
        <v>626.43</v>
      </c>
      <c r="J21" s="60">
        <v>0</v>
      </c>
      <c r="K21" s="102"/>
      <c r="L21" s="102"/>
    </row>
    <row r="22" spans="1:12" ht="14.25">
      <c r="A22" s="75" t="s">
        <v>39</v>
      </c>
      <c r="B22" s="75" t="s">
        <v>40</v>
      </c>
      <c r="C22" s="86"/>
      <c r="D22" s="77"/>
      <c r="E22" s="77"/>
      <c r="F22" s="63" t="s">
        <v>41</v>
      </c>
      <c r="G22" s="78"/>
      <c r="H22" s="65"/>
      <c r="I22" s="54"/>
      <c r="J22" s="54"/>
      <c r="K22" s="101"/>
      <c r="L22" s="101"/>
    </row>
    <row r="23" spans="1:12" ht="14.25">
      <c r="A23" s="79"/>
      <c r="B23" s="79" t="s">
        <v>28</v>
      </c>
      <c r="C23" s="80">
        <v>0.19</v>
      </c>
      <c r="D23" s="81">
        <v>525000</v>
      </c>
      <c r="E23" s="81">
        <v>12761</v>
      </c>
      <c r="F23" s="71" t="s">
        <v>42</v>
      </c>
      <c r="G23" s="87">
        <v>109375</v>
      </c>
      <c r="H23" s="73">
        <v>0</v>
      </c>
      <c r="I23" s="74">
        <v>0</v>
      </c>
      <c r="J23" s="74">
        <v>0</v>
      </c>
      <c r="K23" s="103"/>
      <c r="L23" s="103"/>
    </row>
    <row r="24" spans="1:12" ht="14.25">
      <c r="A24" s="82"/>
      <c r="B24" s="82" t="s">
        <v>25</v>
      </c>
      <c r="C24" s="83"/>
      <c r="D24" s="84"/>
      <c r="E24" s="84"/>
      <c r="F24" s="67"/>
      <c r="G24" s="85">
        <v>5547.26</v>
      </c>
      <c r="H24" s="69">
        <v>0</v>
      </c>
      <c r="I24" s="60">
        <v>0</v>
      </c>
      <c r="J24" s="60">
        <v>0</v>
      </c>
      <c r="K24" s="102"/>
      <c r="L24" s="102"/>
    </row>
    <row r="25" spans="1:12" ht="14.25">
      <c r="A25" s="75" t="s">
        <v>43</v>
      </c>
      <c r="B25" s="75" t="s">
        <v>44</v>
      </c>
      <c r="C25" s="86"/>
      <c r="D25" s="77"/>
      <c r="E25" s="104" t="s">
        <v>45</v>
      </c>
      <c r="F25" s="63" t="s">
        <v>46</v>
      </c>
      <c r="G25" s="78"/>
      <c r="H25" s="65"/>
      <c r="I25" s="54"/>
      <c r="J25" s="54"/>
      <c r="K25" s="101"/>
      <c r="L25" s="101"/>
    </row>
    <row r="26" spans="1:12" ht="14.25">
      <c r="A26" s="79"/>
      <c r="B26" s="79" t="s">
        <v>47</v>
      </c>
      <c r="C26" s="80">
        <v>0.13</v>
      </c>
      <c r="D26" s="81">
        <v>1100000</v>
      </c>
      <c r="E26" s="81">
        <v>45833.33</v>
      </c>
      <c r="F26" s="71" t="s">
        <v>48</v>
      </c>
      <c r="G26" s="87">
        <v>549999.96</v>
      </c>
      <c r="H26" s="73">
        <v>137500</v>
      </c>
      <c r="I26" s="74">
        <v>0</v>
      </c>
      <c r="J26" s="74">
        <v>0</v>
      </c>
      <c r="K26" s="103"/>
      <c r="L26" s="103"/>
    </row>
    <row r="27" spans="1:12" ht="14.25">
      <c r="A27" s="82"/>
      <c r="B27" s="82" t="s">
        <v>25</v>
      </c>
      <c r="C27" s="83"/>
      <c r="D27" s="84"/>
      <c r="E27" s="105" t="s">
        <v>45</v>
      </c>
      <c r="F27" s="67"/>
      <c r="G27" s="85">
        <v>164813</v>
      </c>
      <c r="H27" s="69">
        <v>2800</v>
      </c>
      <c r="I27" s="60">
        <v>0</v>
      </c>
      <c r="J27" s="60">
        <v>0</v>
      </c>
      <c r="K27" s="102"/>
      <c r="L27" s="102"/>
    </row>
    <row r="28" spans="1:12" ht="14.25">
      <c r="A28" s="75" t="s">
        <v>49</v>
      </c>
      <c r="B28" s="75" t="s">
        <v>31</v>
      </c>
      <c r="C28" s="86"/>
      <c r="D28" s="77"/>
      <c r="E28" s="77"/>
      <c r="F28" s="63" t="s">
        <v>50</v>
      </c>
      <c r="G28" s="78"/>
      <c r="H28" s="65"/>
      <c r="I28" s="54"/>
      <c r="J28" s="54"/>
      <c r="K28" s="101"/>
      <c r="L28" s="101"/>
    </row>
    <row r="29" spans="1:12" ht="14.25">
      <c r="A29" s="79"/>
      <c r="B29" s="79" t="s">
        <v>51</v>
      </c>
      <c r="C29" s="88">
        <v>0.215</v>
      </c>
      <c r="D29" s="81">
        <v>150000</v>
      </c>
      <c r="E29" s="81">
        <v>6250</v>
      </c>
      <c r="F29" s="71" t="s">
        <v>52</v>
      </c>
      <c r="G29" s="87">
        <v>75000</v>
      </c>
      <c r="H29" s="73">
        <v>0</v>
      </c>
      <c r="I29" s="74">
        <v>0</v>
      </c>
      <c r="J29" s="74">
        <v>0</v>
      </c>
      <c r="K29" s="103"/>
      <c r="L29" s="103"/>
    </row>
    <row r="30" spans="1:12" ht="14.25">
      <c r="A30" s="82"/>
      <c r="B30" s="82" t="s">
        <v>25</v>
      </c>
      <c r="C30" s="83"/>
      <c r="D30" s="84"/>
      <c r="E30" s="84"/>
      <c r="F30" s="67"/>
      <c r="G30" s="85">
        <v>9696</v>
      </c>
      <c r="H30" s="69">
        <v>0</v>
      </c>
      <c r="I30" s="60">
        <v>0</v>
      </c>
      <c r="J30" s="60">
        <v>0</v>
      </c>
      <c r="K30" s="102"/>
      <c r="L30" s="102"/>
    </row>
    <row r="31" spans="1:12" ht="14.25">
      <c r="A31" s="75" t="s">
        <v>53</v>
      </c>
      <c r="B31" s="75" t="s">
        <v>54</v>
      </c>
      <c r="C31" s="86"/>
      <c r="D31" s="75"/>
      <c r="E31" s="77"/>
      <c r="F31" s="63" t="s">
        <v>55</v>
      </c>
      <c r="G31" s="106">
        <v>0</v>
      </c>
      <c r="H31" s="65">
        <v>0</v>
      </c>
      <c r="I31" s="54">
        <v>0</v>
      </c>
      <c r="J31" s="54">
        <v>0</v>
      </c>
      <c r="K31" s="101"/>
      <c r="L31" s="101"/>
    </row>
    <row r="32" spans="1:12" ht="14.25">
      <c r="A32" s="79"/>
      <c r="B32" s="79" t="s">
        <v>56</v>
      </c>
      <c r="C32" s="88">
        <v>0.153</v>
      </c>
      <c r="D32" s="81">
        <v>150000</v>
      </c>
      <c r="E32" s="81">
        <v>13636</v>
      </c>
      <c r="F32" s="71" t="s">
        <v>57</v>
      </c>
      <c r="G32" s="107"/>
      <c r="H32" s="73"/>
      <c r="I32" s="74"/>
      <c r="J32" s="74"/>
      <c r="K32" s="103"/>
      <c r="L32" s="103"/>
    </row>
    <row r="33" spans="1:12" ht="14.25">
      <c r="A33" s="82"/>
      <c r="B33" s="82" t="s">
        <v>25</v>
      </c>
      <c r="C33" s="83"/>
      <c r="D33" s="84"/>
      <c r="E33" s="84"/>
      <c r="F33" s="67"/>
      <c r="G33" s="108">
        <v>0</v>
      </c>
      <c r="H33" s="69">
        <v>0</v>
      </c>
      <c r="I33" s="60">
        <v>0</v>
      </c>
      <c r="J33" s="60">
        <v>0</v>
      </c>
      <c r="K33" s="102"/>
      <c r="L33" s="102"/>
    </row>
    <row r="34" spans="1:12" ht="28.5">
      <c r="A34" s="109" t="s">
        <v>58</v>
      </c>
      <c r="B34" s="110" t="s">
        <v>59</v>
      </c>
      <c r="C34" s="111">
        <v>0.185</v>
      </c>
      <c r="D34" s="77">
        <v>500000</v>
      </c>
      <c r="E34" s="77">
        <v>20834</v>
      </c>
      <c r="F34" s="63" t="s">
        <v>60</v>
      </c>
      <c r="G34" s="78">
        <v>187497</v>
      </c>
      <c r="H34" s="65">
        <v>250008</v>
      </c>
      <c r="I34" s="54">
        <v>124988</v>
      </c>
      <c r="J34" s="54">
        <v>0</v>
      </c>
      <c r="K34" s="101"/>
      <c r="L34" s="101"/>
    </row>
    <row r="35" spans="1:12" ht="14.25">
      <c r="A35" s="82"/>
      <c r="B35" s="82" t="s">
        <v>25</v>
      </c>
      <c r="C35" s="83"/>
      <c r="D35" s="84"/>
      <c r="E35" s="84"/>
      <c r="F35" s="67" t="s">
        <v>61</v>
      </c>
      <c r="G35" s="85">
        <v>38000</v>
      </c>
      <c r="H35" s="69">
        <v>51318</v>
      </c>
      <c r="I35" s="60">
        <v>8869</v>
      </c>
      <c r="J35" s="60">
        <v>0</v>
      </c>
      <c r="K35" s="102"/>
      <c r="L35" s="102"/>
    </row>
    <row r="36" spans="1:12" ht="28.5">
      <c r="A36" s="112" t="s">
        <v>62</v>
      </c>
      <c r="B36" s="113" t="s">
        <v>63</v>
      </c>
      <c r="C36" s="114">
        <v>0.0763</v>
      </c>
      <c r="D36" s="115">
        <v>900000</v>
      </c>
      <c r="E36" s="115">
        <v>37500</v>
      </c>
      <c r="F36" s="52" t="s">
        <v>64</v>
      </c>
      <c r="G36" s="101">
        <v>0</v>
      </c>
      <c r="H36" s="116">
        <v>412500</v>
      </c>
      <c r="I36" s="116">
        <v>487500</v>
      </c>
      <c r="J36" s="116">
        <v>0</v>
      </c>
      <c r="K36" s="101"/>
      <c r="L36" s="101"/>
    </row>
    <row r="37" spans="1:12" ht="14.25">
      <c r="A37" s="117"/>
      <c r="B37" s="118"/>
      <c r="C37" s="119"/>
      <c r="D37" s="120"/>
      <c r="E37" s="120"/>
      <c r="F37" s="58" t="s">
        <v>65</v>
      </c>
      <c r="G37" s="102">
        <v>62736</v>
      </c>
      <c r="H37" s="121">
        <v>55369</v>
      </c>
      <c r="I37" s="121">
        <v>21609</v>
      </c>
      <c r="J37" s="121">
        <v>0</v>
      </c>
      <c r="K37" s="102"/>
      <c r="L37" s="102"/>
    </row>
    <row r="38" spans="1:12" ht="14.25">
      <c r="A38" s="122" t="s">
        <v>66</v>
      </c>
      <c r="B38" s="113" t="s">
        <v>67</v>
      </c>
      <c r="C38" s="114">
        <v>0.076</v>
      </c>
      <c r="D38" s="115">
        <v>580000</v>
      </c>
      <c r="E38" s="115">
        <v>24167</v>
      </c>
      <c r="F38" s="52" t="s">
        <v>68</v>
      </c>
      <c r="G38" s="101">
        <v>0</v>
      </c>
      <c r="H38" s="116">
        <v>96666.68</v>
      </c>
      <c r="I38" s="116">
        <v>290000</v>
      </c>
      <c r="J38" s="116">
        <v>193333.36</v>
      </c>
      <c r="K38" s="101"/>
      <c r="L38" s="101"/>
    </row>
    <row r="39" spans="1:12" ht="14.25">
      <c r="A39" s="117"/>
      <c r="B39" s="118"/>
      <c r="C39" s="119"/>
      <c r="D39" s="120"/>
      <c r="E39" s="120"/>
      <c r="F39" s="58" t="s">
        <v>69</v>
      </c>
      <c r="G39" s="102">
        <v>12852.16</v>
      </c>
      <c r="H39" s="121">
        <v>37753.22</v>
      </c>
      <c r="I39" s="121">
        <v>23294.54</v>
      </c>
      <c r="J39" s="121">
        <v>4819.56</v>
      </c>
      <c r="K39" s="102"/>
      <c r="L39" s="102"/>
    </row>
    <row r="40" spans="1:13" ht="15">
      <c r="A40" s="89"/>
      <c r="B40" s="90" t="s">
        <v>70</v>
      </c>
      <c r="C40" s="91"/>
      <c r="D40" s="92"/>
      <c r="E40" s="92"/>
      <c r="F40" s="93"/>
      <c r="G40" s="93">
        <f>(G11+G14+G17+G20+G23+G26+G29+G31+G34+G36+G38)</f>
        <v>1332219.96</v>
      </c>
      <c r="H40" s="93">
        <f>(H11+H14+H17+H20+H23+H26+H29+H31+H34+H36+H4+H38)</f>
        <v>1723949.68</v>
      </c>
      <c r="I40" s="93">
        <f>(I11+I14+I17+I20+I23+I26+I29+I31+I34+I36+I4+I6+I38)</f>
        <v>3237287</v>
      </c>
      <c r="J40" s="93">
        <f>(J11+J14+J17+J20+J23+J26+J29+J31+J34+J36+J4+J6+J8+J38)</f>
        <v>3635833.36</v>
      </c>
      <c r="K40" s="98">
        <f>K6+K8</f>
        <v>2836664</v>
      </c>
      <c r="L40" s="98">
        <f>L8</f>
        <v>1101386</v>
      </c>
      <c r="M40" s="34"/>
    </row>
    <row r="41" spans="1:13" ht="15">
      <c r="A41" s="89"/>
      <c r="B41" s="90" t="s">
        <v>71</v>
      </c>
      <c r="C41" s="94"/>
      <c r="D41" s="92"/>
      <c r="E41" s="90"/>
      <c r="F41" s="93"/>
      <c r="G41" s="93">
        <f>(G12+G15+G18+G21+G24+G27+G30+G33+G35+G37+G39)</f>
        <v>343248.67</v>
      </c>
      <c r="H41" s="93">
        <f>(H12+H15+H18+H21+H24+H27+H30+H33+H35+H37+H5+H39)</f>
        <v>274420.82999999996</v>
      </c>
      <c r="I41" s="93">
        <f>(I12+I15+I18+I21+I24+I27+I30+I33+I35+I37+I5+I7+I39)</f>
        <v>401684.97</v>
      </c>
      <c r="J41" s="93">
        <f>(J12+J15+J18+J21+J24+J27+J30+J33+J35+J37+J5+J7+J9+J39)</f>
        <v>378540.56</v>
      </c>
      <c r="K41" s="98">
        <f>K7+K9</f>
        <v>180375</v>
      </c>
      <c r="L41" s="98">
        <f>L9</f>
        <v>42694</v>
      </c>
      <c r="M41" s="34"/>
    </row>
    <row r="42" spans="1:13" ht="15">
      <c r="A42" s="89"/>
      <c r="B42" s="90" t="s">
        <v>72</v>
      </c>
      <c r="C42" s="94"/>
      <c r="D42" s="92"/>
      <c r="E42" s="90"/>
      <c r="F42" s="93"/>
      <c r="G42" s="93">
        <f>(G40+G41)</f>
        <v>1675468.63</v>
      </c>
      <c r="H42" s="93">
        <f>(H40+H41)</f>
        <v>1998370.5099999998</v>
      </c>
      <c r="I42" s="93">
        <f>(I40+I41)</f>
        <v>3638971.9699999997</v>
      </c>
      <c r="J42" s="93">
        <f>(J40+J41)</f>
        <v>4014373.92</v>
      </c>
      <c r="K42" s="98">
        <f>K40+K41</f>
        <v>3017039</v>
      </c>
      <c r="L42" s="98">
        <f>L40+L41</f>
        <v>1144080</v>
      </c>
      <c r="M42" s="34"/>
    </row>
    <row r="43" spans="1:13" ht="15">
      <c r="A43" s="89"/>
      <c r="B43" s="90" t="s">
        <v>73</v>
      </c>
      <c r="C43" s="94"/>
      <c r="D43" s="90"/>
      <c r="E43" s="90"/>
      <c r="F43" s="93"/>
      <c r="G43" s="92">
        <v>14210006</v>
      </c>
      <c r="H43" s="92">
        <v>14800000</v>
      </c>
      <c r="I43" s="92">
        <v>15000000</v>
      </c>
      <c r="J43" s="92">
        <v>15100000</v>
      </c>
      <c r="K43" s="98">
        <v>15200000</v>
      </c>
      <c r="L43" s="98">
        <v>15300000</v>
      </c>
      <c r="M43" s="34"/>
    </row>
    <row r="44" spans="1:13" ht="15">
      <c r="A44" s="89"/>
      <c r="B44" s="90" t="s">
        <v>74</v>
      </c>
      <c r="C44" s="94"/>
      <c r="D44" s="90"/>
      <c r="E44" s="90"/>
      <c r="F44" s="93" t="s">
        <v>75</v>
      </c>
      <c r="G44" s="96">
        <f>(G42)/G43</f>
        <v>0.11790766520436373</v>
      </c>
      <c r="H44" s="96">
        <f>H42/H43</f>
        <v>0.13502503445945943</v>
      </c>
      <c r="I44" s="96">
        <f>(I42)/I43</f>
        <v>0.24259813133333333</v>
      </c>
      <c r="J44" s="96">
        <f>(J42)/J43</f>
        <v>0.2658525774834437</v>
      </c>
      <c r="K44" s="99">
        <f>K42/K43</f>
        <v>0.19848940789473685</v>
      </c>
      <c r="L44" s="99">
        <f>L42/L43</f>
        <v>0.07477647058823529</v>
      </c>
      <c r="M44" s="34"/>
    </row>
    <row r="45" spans="1:13" ht="15">
      <c r="A45" s="34"/>
      <c r="B45" s="34" t="s">
        <v>76</v>
      </c>
      <c r="C45" s="34"/>
      <c r="D45" s="34"/>
      <c r="E45" s="97">
        <f>SUM(G42:I42)</f>
        <v>7312811.109999999</v>
      </c>
      <c r="F45" s="34"/>
      <c r="G45" s="34"/>
      <c r="H45" s="95"/>
      <c r="I45" s="95"/>
      <c r="J45" s="34"/>
      <c r="K45" s="100"/>
      <c r="L45" s="100"/>
      <c r="M45" s="34"/>
    </row>
    <row r="46" spans="1:13" ht="14.25">
      <c r="A46" s="34"/>
      <c r="B46" s="34"/>
      <c r="C46" s="34"/>
      <c r="D46" s="34"/>
      <c r="E46" s="34"/>
      <c r="F46" s="34"/>
      <c r="G46" s="34"/>
      <c r="H46" s="95"/>
      <c r="I46" s="95"/>
      <c r="J46" s="34"/>
      <c r="K46" s="34"/>
      <c r="L46" s="34"/>
      <c r="M46" s="34"/>
    </row>
    <row r="47" spans="1:13" ht="15">
      <c r="A47" s="34"/>
      <c r="B47" s="34" t="s">
        <v>77</v>
      </c>
      <c r="C47" s="34"/>
      <c r="D47" s="34"/>
      <c r="E47" s="97">
        <f>SUM(G42:L42)</f>
        <v>15488304.03</v>
      </c>
      <c r="F47" s="34"/>
      <c r="G47" s="34"/>
      <c r="H47" s="95"/>
      <c r="I47" s="95"/>
      <c r="J47" s="34"/>
      <c r="K47" s="34"/>
      <c r="L47" s="34"/>
      <c r="M47" s="34"/>
    </row>
    <row r="48" spans="1:13" ht="14.25">
      <c r="A48" s="34"/>
      <c r="B48" s="34"/>
      <c r="C48" s="34"/>
      <c r="D48" s="34"/>
      <c r="E48" s="34"/>
      <c r="F48" s="34"/>
      <c r="G48" s="34"/>
      <c r="H48" s="95"/>
      <c r="I48" s="95"/>
      <c r="J48" s="34"/>
      <c r="K48" s="34"/>
      <c r="L48" s="34"/>
      <c r="M48" s="34"/>
    </row>
    <row r="49" spans="1:13" ht="14.25">
      <c r="A49" s="34"/>
      <c r="B49" s="34"/>
      <c r="C49" s="34"/>
      <c r="D49" s="34"/>
      <c r="E49" s="34"/>
      <c r="F49" s="34"/>
      <c r="G49" s="34"/>
      <c r="H49" s="95"/>
      <c r="I49" s="95"/>
      <c r="J49" s="34"/>
      <c r="K49" s="34"/>
      <c r="L49" s="34"/>
      <c r="M49" s="34"/>
    </row>
    <row r="50" spans="1:13" ht="14.25">
      <c r="A50" s="34"/>
      <c r="B50" s="34"/>
      <c r="C50" s="34"/>
      <c r="D50" s="34"/>
      <c r="E50" s="34"/>
      <c r="F50" s="34"/>
      <c r="G50" s="34"/>
      <c r="H50" s="95"/>
      <c r="I50" s="95"/>
      <c r="J50" s="34"/>
      <c r="K50" s="34"/>
      <c r="L50" s="34"/>
      <c r="M50" s="34"/>
    </row>
    <row r="51" spans="1:13" ht="14.25">
      <c r="A51" s="34"/>
      <c r="B51" s="34"/>
      <c r="C51" s="34"/>
      <c r="D51" s="34"/>
      <c r="E51" s="34"/>
      <c r="F51" s="34"/>
      <c r="G51" s="34"/>
      <c r="H51" s="95"/>
      <c r="I51" s="95"/>
      <c r="J51" s="34"/>
      <c r="K51" s="34"/>
      <c r="L51" s="34"/>
      <c r="M51" s="34"/>
    </row>
    <row r="52" spans="1:13" ht="14.25">
      <c r="A52" s="34"/>
      <c r="B52" s="34"/>
      <c r="C52" s="34"/>
      <c r="D52" s="34"/>
      <c r="E52" s="34"/>
      <c r="F52" s="34"/>
      <c r="G52" s="34"/>
      <c r="H52" s="95"/>
      <c r="I52" s="95"/>
      <c r="J52" s="34"/>
      <c r="K52" s="34"/>
      <c r="L52" s="34"/>
      <c r="M52" s="34"/>
    </row>
    <row r="53" spans="1:13" ht="14.25">
      <c r="A53" s="34"/>
      <c r="B53" s="34"/>
      <c r="C53" s="34"/>
      <c r="D53" s="34"/>
      <c r="E53" s="34"/>
      <c r="F53" s="34"/>
      <c r="G53" s="34"/>
      <c r="H53" s="95"/>
      <c r="I53" s="95"/>
      <c r="J53" s="34"/>
      <c r="K53" s="34"/>
      <c r="L53" s="34"/>
      <c r="M53" s="34"/>
    </row>
    <row r="54" spans="1:13" ht="14.25">
      <c r="A54" s="34"/>
      <c r="B54" s="34"/>
      <c r="C54" s="34"/>
      <c r="D54" s="34"/>
      <c r="E54" s="34" t="s">
        <v>78</v>
      </c>
      <c r="F54" s="34"/>
      <c r="G54" s="34"/>
      <c r="H54" s="95"/>
      <c r="I54" s="95"/>
      <c r="J54" s="34"/>
      <c r="K54" s="34"/>
      <c r="L54" s="34"/>
      <c r="M54" s="34"/>
    </row>
    <row r="55" spans="1:13" ht="14.25">
      <c r="A55" s="34"/>
      <c r="B55" s="34"/>
      <c r="C55" s="34"/>
      <c r="D55" s="34"/>
      <c r="E55" s="34"/>
      <c r="F55" s="34"/>
      <c r="G55" s="34"/>
      <c r="H55" s="95"/>
      <c r="I55" s="95"/>
      <c r="J55" s="34"/>
      <c r="K55" s="34"/>
      <c r="L55" s="34"/>
      <c r="M55" s="34"/>
    </row>
    <row r="56" spans="1:13" ht="14.25">
      <c r="A56" s="34"/>
      <c r="B56" s="34"/>
      <c r="C56" s="34"/>
      <c r="D56" s="34"/>
      <c r="E56" s="34"/>
      <c r="F56" s="34"/>
      <c r="G56" s="34"/>
      <c r="H56" s="95"/>
      <c r="I56" s="95"/>
      <c r="J56" s="34"/>
      <c r="K56" s="34"/>
      <c r="L56" s="34"/>
      <c r="M56" s="34"/>
    </row>
    <row r="57" spans="1:13" ht="14.25">
      <c r="A57" s="34"/>
      <c r="B57" s="34"/>
      <c r="C57" s="34"/>
      <c r="D57" s="34"/>
      <c r="E57" s="34"/>
      <c r="F57" s="34"/>
      <c r="G57" s="34"/>
      <c r="H57" s="95"/>
      <c r="I57" s="95"/>
      <c r="J57" s="34"/>
      <c r="K57" s="34"/>
      <c r="L57" s="34"/>
      <c r="M57" s="34"/>
    </row>
    <row r="58" spans="1:13" ht="14.25">
      <c r="A58" s="34"/>
      <c r="B58" s="34"/>
      <c r="C58" s="34"/>
      <c r="D58" s="34"/>
      <c r="E58" s="34"/>
      <c r="F58" s="34"/>
      <c r="G58" s="34"/>
      <c r="H58" s="95"/>
      <c r="I58" s="95"/>
      <c r="J58" s="34"/>
      <c r="K58" s="34"/>
      <c r="L58" s="34"/>
      <c r="M58" s="34"/>
    </row>
  </sheetData>
  <printOptions/>
  <pageMargins left="0.86" right="0.5905511811023623" top="0.17" bottom="0.51" header="0.17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4">
      <selection activeCell="C33" sqref="C33"/>
    </sheetView>
  </sheetViews>
  <sheetFormatPr defaultColWidth="9.00390625" defaultRowHeight="12.75"/>
  <cols>
    <col min="3" max="3" width="32.625" style="0" customWidth="1"/>
    <col min="4" max="4" width="12.25390625" style="0" customWidth="1"/>
    <col min="5" max="5" width="13.00390625" style="0" customWidth="1"/>
    <col min="6" max="6" width="11.00390625" style="0" customWidth="1"/>
    <col min="7" max="7" width="12.25390625" style="0" customWidth="1"/>
  </cols>
  <sheetData>
    <row r="1" spans="6:7" ht="12.75">
      <c r="F1" s="3" t="s">
        <v>79</v>
      </c>
      <c r="G1" s="3"/>
    </row>
    <row r="2" spans="6:7" ht="12.75">
      <c r="F2" s="3" t="s">
        <v>80</v>
      </c>
      <c r="G2" s="3"/>
    </row>
    <row r="3" spans="6:7" ht="12.75">
      <c r="F3" s="3" t="s">
        <v>81</v>
      </c>
      <c r="G3" s="3"/>
    </row>
    <row r="8" spans="3:9" ht="15.75">
      <c r="C8" s="6" t="s">
        <v>82</v>
      </c>
      <c r="D8" s="6"/>
      <c r="E8" s="6"/>
      <c r="F8" s="6"/>
      <c r="G8" s="6"/>
      <c r="H8" s="6"/>
      <c r="I8" s="6"/>
    </row>
    <row r="11" ht="13.5" thickBot="1"/>
    <row r="12" spans="2:7" ht="16.5" thickBot="1">
      <c r="B12" s="7" t="s">
        <v>1</v>
      </c>
      <c r="C12" s="9" t="s">
        <v>83</v>
      </c>
      <c r="D12" s="10" t="s">
        <v>84</v>
      </c>
      <c r="E12" s="11"/>
      <c r="F12" s="11"/>
      <c r="G12" s="12"/>
    </row>
    <row r="13" spans="2:7" ht="13.5" thickBot="1">
      <c r="B13" s="8"/>
      <c r="C13" s="8"/>
      <c r="D13" s="13">
        <v>2003</v>
      </c>
      <c r="E13" s="13">
        <v>2004</v>
      </c>
      <c r="F13" s="13">
        <v>2005</v>
      </c>
      <c r="G13" s="13">
        <v>2006</v>
      </c>
    </row>
    <row r="14" spans="2:7" ht="12.75">
      <c r="B14" s="35">
        <v>1</v>
      </c>
      <c r="C14" s="14">
        <v>2</v>
      </c>
      <c r="D14" s="14">
        <v>3</v>
      </c>
      <c r="E14" s="14">
        <v>4</v>
      </c>
      <c r="F14" s="14">
        <v>5</v>
      </c>
      <c r="G14" s="15">
        <v>6</v>
      </c>
    </row>
    <row r="15" spans="2:7" ht="13.5" thickBot="1">
      <c r="B15" s="36"/>
      <c r="C15" s="16"/>
      <c r="D15" s="16"/>
      <c r="E15" s="16"/>
      <c r="F15" s="16"/>
      <c r="G15" s="17"/>
    </row>
    <row r="16" spans="2:7" ht="12.75">
      <c r="B16" s="37" t="s">
        <v>20</v>
      </c>
      <c r="C16" s="18" t="s">
        <v>85</v>
      </c>
      <c r="D16" s="23"/>
      <c r="E16" s="24"/>
      <c r="F16" s="23"/>
      <c r="G16" s="25"/>
    </row>
    <row r="17" spans="2:7" ht="12.75">
      <c r="B17" s="38"/>
      <c r="C17" s="19" t="s">
        <v>86</v>
      </c>
      <c r="D17" s="2">
        <v>1275972</v>
      </c>
      <c r="E17" s="26">
        <v>868258</v>
      </c>
      <c r="F17" s="2">
        <v>612488</v>
      </c>
      <c r="G17" s="27">
        <v>0</v>
      </c>
    </row>
    <row r="18" spans="2:7" ht="12.75">
      <c r="B18" s="39"/>
      <c r="C18" s="20" t="s">
        <v>87</v>
      </c>
      <c r="D18" s="1"/>
      <c r="E18" s="28"/>
      <c r="F18" s="1"/>
      <c r="G18" s="29"/>
    </row>
    <row r="19" spans="2:7" ht="12.75">
      <c r="B19" s="40" t="s">
        <v>26</v>
      </c>
      <c r="C19" s="21" t="s">
        <v>88</v>
      </c>
      <c r="D19" s="5"/>
      <c r="E19" s="5"/>
      <c r="F19" s="5"/>
      <c r="G19" s="30"/>
    </row>
    <row r="20" spans="2:7" ht="12.75">
      <c r="B20" s="39"/>
      <c r="C20" s="20" t="s">
        <v>89</v>
      </c>
      <c r="D20" s="1">
        <v>56248</v>
      </c>
      <c r="E20" s="1">
        <v>56248</v>
      </c>
      <c r="F20" s="1">
        <v>28132</v>
      </c>
      <c r="G20" s="29">
        <v>0</v>
      </c>
    </row>
    <row r="21" spans="2:7" ht="12.75">
      <c r="B21" s="41" t="s">
        <v>30</v>
      </c>
      <c r="C21" s="22" t="s">
        <v>90</v>
      </c>
      <c r="D21" s="31">
        <v>333005</v>
      </c>
      <c r="E21" s="31">
        <v>115980</v>
      </c>
      <c r="F21" s="31">
        <v>31104</v>
      </c>
      <c r="G21" s="32">
        <v>0</v>
      </c>
    </row>
    <row r="22" spans="2:7" ht="12.75">
      <c r="B22" s="41" t="s">
        <v>34</v>
      </c>
      <c r="C22" s="22" t="s">
        <v>91</v>
      </c>
      <c r="D22" s="31">
        <v>0</v>
      </c>
      <c r="E22" s="31">
        <v>0</v>
      </c>
      <c r="F22" s="31">
        <v>0</v>
      </c>
      <c r="G22" s="32">
        <v>0</v>
      </c>
    </row>
    <row r="23" spans="2:7" ht="25.5">
      <c r="B23" s="41" t="s">
        <v>39</v>
      </c>
      <c r="C23" s="22" t="s">
        <v>92</v>
      </c>
      <c r="D23" s="31">
        <f>D17+D20+D21</f>
        <v>1665225</v>
      </c>
      <c r="E23" s="31">
        <f>E17+E20+E21</f>
        <v>1040486</v>
      </c>
      <c r="F23" s="31">
        <f>F17+F20+F21</f>
        <v>671724</v>
      </c>
      <c r="G23" s="32">
        <v>0</v>
      </c>
    </row>
    <row r="24" spans="2:7" ht="12.75">
      <c r="B24" s="41" t="s">
        <v>43</v>
      </c>
      <c r="C24" s="22" t="s">
        <v>93</v>
      </c>
      <c r="D24" s="31">
        <v>14630483</v>
      </c>
      <c r="E24" s="31">
        <v>14800000</v>
      </c>
      <c r="F24" s="31">
        <v>15000000</v>
      </c>
      <c r="G24" s="32">
        <v>15100000</v>
      </c>
    </row>
    <row r="25" spans="2:7" ht="25.5">
      <c r="B25" s="41" t="s">
        <v>49</v>
      </c>
      <c r="C25" s="22" t="s">
        <v>94</v>
      </c>
      <c r="D25" s="31">
        <f>D24*15%</f>
        <v>2194572.4499999997</v>
      </c>
      <c r="E25" s="31">
        <f>E24*15%</f>
        <v>2220000</v>
      </c>
      <c r="F25" s="31">
        <f>F24*15%</f>
        <v>2250000</v>
      </c>
      <c r="G25" s="31">
        <f>G24*15%</f>
        <v>2265000</v>
      </c>
    </row>
    <row r="26" spans="2:7" ht="26.25" thickBot="1">
      <c r="B26" s="42" t="s">
        <v>53</v>
      </c>
      <c r="C26" s="43" t="s">
        <v>95</v>
      </c>
      <c r="D26" s="44">
        <f>D23/D24</f>
        <v>0.11381886708729985</v>
      </c>
      <c r="E26" s="44">
        <f>E23/E24</f>
        <v>0.07030310810810811</v>
      </c>
      <c r="F26" s="44">
        <f>F23/F24</f>
        <v>0.0447816</v>
      </c>
      <c r="G26" s="44">
        <f>G23/G24</f>
        <v>0</v>
      </c>
    </row>
    <row r="28" ht="12.75">
      <c r="B28" t="s">
        <v>96</v>
      </c>
    </row>
    <row r="29" ht="12.75">
      <c r="B29" t="s">
        <v>97</v>
      </c>
    </row>
    <row r="32" ht="12.75">
      <c r="B32" t="s">
        <v>98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20">
      <selection activeCell="F23" sqref="F23"/>
    </sheetView>
  </sheetViews>
  <sheetFormatPr defaultColWidth="9.00390625" defaultRowHeight="12.75"/>
  <cols>
    <col min="1" max="1" width="4.00390625" style="33" customWidth="1"/>
    <col min="2" max="2" width="36.00390625" style="0" customWidth="1"/>
    <col min="3" max="3" width="18.75390625" style="0" customWidth="1"/>
    <col min="4" max="4" width="19.75390625" style="166" customWidth="1"/>
  </cols>
  <sheetData>
    <row r="1" spans="1:4" ht="14.25">
      <c r="A1" s="130"/>
      <c r="B1" s="128"/>
      <c r="C1" s="132" t="s">
        <v>99</v>
      </c>
      <c r="D1" s="161"/>
    </row>
    <row r="2" spans="1:4" ht="14.25">
      <c r="A2" s="130"/>
      <c r="B2" s="124"/>
      <c r="C2" s="132" t="s">
        <v>128</v>
      </c>
      <c r="D2" s="161"/>
    </row>
    <row r="3" spans="1:4" ht="14.25">
      <c r="A3" s="130"/>
      <c r="B3" s="124"/>
      <c r="C3" s="132" t="s">
        <v>118</v>
      </c>
      <c r="D3" s="161"/>
    </row>
    <row r="4" spans="1:4" ht="14.25">
      <c r="A4" s="130"/>
      <c r="B4" s="124"/>
      <c r="C4" s="128"/>
      <c r="D4" s="161"/>
    </row>
    <row r="5" spans="1:4" ht="14.25">
      <c r="A5" s="130"/>
      <c r="B5" s="124"/>
      <c r="C5" s="128"/>
      <c r="D5" s="161"/>
    </row>
    <row r="6" spans="1:4" ht="14.25">
      <c r="A6" s="130"/>
      <c r="B6" s="124"/>
      <c r="C6" s="128"/>
      <c r="D6" s="161"/>
    </row>
    <row r="7" spans="1:4" ht="42.75" customHeight="1">
      <c r="A7" s="141" t="s">
        <v>115</v>
      </c>
      <c r="B7" s="139"/>
      <c r="C7" s="140"/>
      <c r="D7" s="162"/>
    </row>
    <row r="8" spans="1:4" ht="14.25">
      <c r="A8" s="130"/>
      <c r="B8" s="124"/>
      <c r="C8" s="129"/>
      <c r="D8" s="163"/>
    </row>
    <row r="9" spans="1:4" ht="14.25">
      <c r="A9" s="130"/>
      <c r="B9" s="124"/>
      <c r="C9" s="129"/>
      <c r="D9" s="163"/>
    </row>
    <row r="10" spans="1:4" ht="15" thickBot="1">
      <c r="A10" s="130"/>
      <c r="B10" s="124"/>
      <c r="C10" s="124"/>
      <c r="D10" s="161"/>
    </row>
    <row r="11" spans="1:4" s="125" customFormat="1" ht="63.75" customHeight="1">
      <c r="A11" s="133" t="s">
        <v>1</v>
      </c>
      <c r="B11" s="134" t="s">
        <v>100</v>
      </c>
      <c r="C11" s="135" t="s">
        <v>101</v>
      </c>
      <c r="D11" s="159" t="s">
        <v>102</v>
      </c>
    </row>
    <row r="12" spans="1:4" s="125" customFormat="1" ht="14.25" customHeight="1">
      <c r="A12" s="151"/>
      <c r="B12" s="149"/>
      <c r="C12" s="150"/>
      <c r="D12" s="160"/>
    </row>
    <row r="13" spans="1:4" s="125" customFormat="1" ht="18" customHeight="1">
      <c r="A13" s="147" t="s">
        <v>20</v>
      </c>
      <c r="B13" s="136" t="s">
        <v>103</v>
      </c>
      <c r="C13" s="137" t="s">
        <v>104</v>
      </c>
      <c r="D13" s="152">
        <v>0</v>
      </c>
    </row>
    <row r="14" spans="1:4" s="125" customFormat="1" ht="31.5" customHeight="1">
      <c r="A14" s="147" t="s">
        <v>105</v>
      </c>
      <c r="B14" s="136" t="s">
        <v>106</v>
      </c>
      <c r="C14" s="137" t="s">
        <v>104</v>
      </c>
      <c r="D14" s="152">
        <v>26844</v>
      </c>
    </row>
    <row r="15" spans="1:4" s="125" customFormat="1" ht="18.75" customHeight="1">
      <c r="A15" s="147" t="s">
        <v>30</v>
      </c>
      <c r="B15" s="136" t="s">
        <v>107</v>
      </c>
      <c r="C15" s="137" t="s">
        <v>104</v>
      </c>
      <c r="D15" s="152">
        <v>119946</v>
      </c>
    </row>
    <row r="16" spans="1:4" s="125" customFormat="1" ht="15.75" customHeight="1">
      <c r="A16" s="147" t="s">
        <v>34</v>
      </c>
      <c r="B16" s="136" t="s">
        <v>108</v>
      </c>
      <c r="C16" s="137" t="s">
        <v>109</v>
      </c>
      <c r="D16" s="152">
        <v>14000</v>
      </c>
    </row>
    <row r="17" spans="1:4" s="125" customFormat="1" ht="42" customHeight="1">
      <c r="A17" s="147" t="s">
        <v>39</v>
      </c>
      <c r="B17" s="136" t="s">
        <v>119</v>
      </c>
      <c r="C17" s="137" t="s">
        <v>110</v>
      </c>
      <c r="D17" s="152">
        <v>31318</v>
      </c>
    </row>
    <row r="18" spans="1:4" s="125" customFormat="1" ht="46.5" customHeight="1">
      <c r="A18" s="147" t="s">
        <v>43</v>
      </c>
      <c r="B18" s="138" t="s">
        <v>120</v>
      </c>
      <c r="C18" s="137" t="s">
        <v>111</v>
      </c>
      <c r="D18" s="152">
        <v>198630</v>
      </c>
    </row>
    <row r="19" spans="1:4" s="125" customFormat="1" ht="18.75" customHeight="1">
      <c r="A19" s="147" t="s">
        <v>49</v>
      </c>
      <c r="B19" s="138" t="s">
        <v>112</v>
      </c>
      <c r="C19" s="137" t="s">
        <v>111</v>
      </c>
      <c r="D19" s="152">
        <v>330000</v>
      </c>
    </row>
    <row r="20" spans="1:4" s="125" customFormat="1" ht="16.5" customHeight="1">
      <c r="A20" s="147" t="s">
        <v>53</v>
      </c>
      <c r="B20" s="138" t="s">
        <v>116</v>
      </c>
      <c r="C20" s="137" t="s">
        <v>111</v>
      </c>
      <c r="D20" s="152">
        <v>58162</v>
      </c>
    </row>
    <row r="21" spans="1:4" s="125" customFormat="1" ht="57.75" customHeight="1">
      <c r="A21" s="147" t="s">
        <v>58</v>
      </c>
      <c r="B21" s="138" t="s">
        <v>121</v>
      </c>
      <c r="C21" s="137" t="s">
        <v>111</v>
      </c>
      <c r="D21" s="152">
        <v>188960</v>
      </c>
    </row>
    <row r="22" spans="1:4" s="125" customFormat="1" ht="39" customHeight="1">
      <c r="A22" s="147" t="s">
        <v>62</v>
      </c>
      <c r="B22" s="136" t="s">
        <v>117</v>
      </c>
      <c r="C22" s="137" t="s">
        <v>111</v>
      </c>
      <c r="D22" s="152">
        <v>26500</v>
      </c>
    </row>
    <row r="23" spans="1:4" s="125" customFormat="1" ht="18" customHeight="1">
      <c r="A23" s="147" t="s">
        <v>66</v>
      </c>
      <c r="B23" s="136" t="s">
        <v>113</v>
      </c>
      <c r="C23" s="137" t="s">
        <v>111</v>
      </c>
      <c r="D23" s="152">
        <v>39021</v>
      </c>
    </row>
    <row r="24" spans="1:4" s="125" customFormat="1" ht="29.25" customHeight="1">
      <c r="A24" s="147" t="s">
        <v>122</v>
      </c>
      <c r="B24" s="136" t="s">
        <v>123</v>
      </c>
      <c r="C24" s="137" t="s">
        <v>127</v>
      </c>
      <c r="D24" s="153">
        <v>0</v>
      </c>
    </row>
    <row r="25" spans="1:4" s="125" customFormat="1" ht="28.5" customHeight="1" thickBot="1">
      <c r="A25" s="148" t="s">
        <v>124</v>
      </c>
      <c r="B25" s="142" t="s">
        <v>125</v>
      </c>
      <c r="C25" s="143" t="s">
        <v>126</v>
      </c>
      <c r="D25" s="154">
        <v>50000</v>
      </c>
    </row>
    <row r="26" spans="1:4" s="125" customFormat="1" ht="16.5" customHeight="1">
      <c r="A26" s="155"/>
      <c r="B26" s="156" t="s">
        <v>129</v>
      </c>
      <c r="C26" s="157"/>
      <c r="D26" s="158">
        <v>367407</v>
      </c>
    </row>
    <row r="27" spans="1:4" s="125" customFormat="1" ht="14.25" customHeight="1">
      <c r="A27" s="155"/>
      <c r="C27" s="157"/>
      <c r="D27" s="164">
        <v>235584</v>
      </c>
    </row>
    <row r="28" spans="1:4" s="127" customFormat="1" ht="14.25" customHeight="1" thickBot="1">
      <c r="A28" s="131"/>
      <c r="B28" s="126"/>
      <c r="C28" s="126"/>
      <c r="D28" s="165"/>
    </row>
    <row r="29" spans="1:4" s="127" customFormat="1" ht="18.75" thickBot="1">
      <c r="A29" s="130"/>
      <c r="B29" s="144" t="s">
        <v>114</v>
      </c>
      <c r="C29" s="145"/>
      <c r="D29" s="146">
        <f>SUM(D13:D28)</f>
        <v>1686372</v>
      </c>
    </row>
  </sheetData>
  <printOptions/>
  <pageMargins left="0.85" right="0.24" top="1" bottom="1" header="0.5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2004-04-30T09:21:45Z</cp:lastPrinted>
  <dcterms:created xsi:type="dcterms:W3CDTF">2001-09-04T14:01:29Z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