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180" activeTab="0"/>
  </bookViews>
  <sheets>
    <sheet name="Załącznik Nr 2" sheetId="1" r:id="rId1"/>
  </sheets>
  <definedNames>
    <definedName name="_xlnm.Print_Area" localSheetId="0">'Załącznik Nr 2'!$A$1:$L$280</definedName>
  </definedNames>
  <calcPr fullCalcOnLoad="1"/>
</workbook>
</file>

<file path=xl/sharedStrings.xml><?xml version="1.0" encoding="utf-8"?>
<sst xmlns="http://schemas.openxmlformats.org/spreadsheetml/2006/main" count="211" uniqueCount="146">
  <si>
    <t>Dz.</t>
  </si>
  <si>
    <t>Rozdz.</t>
  </si>
  <si>
    <t>Wyszczególnienie</t>
  </si>
  <si>
    <t>Ogółem: wykonanie i zobow.</t>
  </si>
  <si>
    <t>Wykonanie od 01.01.2004 do 30.09.2004</t>
  </si>
  <si>
    <t>zobow.       razem</t>
  </si>
  <si>
    <t>Zobow.wymagalne</t>
  </si>
  <si>
    <t>% wykon.</t>
  </si>
  <si>
    <t xml:space="preserve">Plan na 2005r.  </t>
  </si>
  <si>
    <t>.010</t>
  </si>
  <si>
    <t>Rolnictwo i  łowiectwo</t>
  </si>
  <si>
    <t>.01095</t>
  </si>
  <si>
    <t xml:space="preserve">Pozostała działalność </t>
  </si>
  <si>
    <t>Wytwarzanie i zaopatrywanie w energię elektryczną, gaz i  wodę</t>
  </si>
  <si>
    <t xml:space="preserve">Dostarczanie wody   </t>
  </si>
  <si>
    <t>Transport i  łączność</t>
  </si>
  <si>
    <t xml:space="preserve"> </t>
  </si>
  <si>
    <t>Drogi publiczne powiatowe</t>
  </si>
  <si>
    <t xml:space="preserve">Drogi publiczne gminne </t>
  </si>
  <si>
    <t>Gospodarka  mieszkaniowa</t>
  </si>
  <si>
    <t>Zakłady gospodarki mieszkaniowej</t>
  </si>
  <si>
    <t>Działalność usługowa</t>
  </si>
  <si>
    <t>Plany zagospodarowania przestrzennego</t>
  </si>
  <si>
    <t>Opracowania geodezyjne i kartograficzne</t>
  </si>
  <si>
    <t xml:space="preserve">Administracja publiczna </t>
  </si>
  <si>
    <t xml:space="preserve">Urzędy Wojewódzkie      </t>
  </si>
  <si>
    <t xml:space="preserve">Rady Gmin        </t>
  </si>
  <si>
    <t xml:space="preserve">Urzędy Gmin </t>
  </si>
  <si>
    <t xml:space="preserve">wdrożenie zintegrowanego systemu zarządzania gminą </t>
  </si>
  <si>
    <t>Urzędy naczelnych organów władzy państwowej,kontroli i ochrony prawa oraz sądownictwa</t>
  </si>
  <si>
    <t>Urzędy naczelnych organów władzy państwowej, kontroli i ochrony prawa</t>
  </si>
  <si>
    <t>Bezpieczeństwo publiczne i ochrona p/pożarowa</t>
  </si>
  <si>
    <t xml:space="preserve">Ochotnicze Straże Pożarne     </t>
  </si>
  <si>
    <t>Dotacja celowa z budżetu na finansowanie lub dofinansowanie zadań zleconych do realizacji stowarzyszeniom</t>
  </si>
  <si>
    <t xml:space="preserve">Obrona Cywilna       </t>
  </si>
  <si>
    <t xml:space="preserve">Straż Miejska         </t>
  </si>
  <si>
    <t>Dochody od osób prawnych, od osób fizycznych i od innych jednostek nieposiadających osobowości prawnej oraz wydatki związane z ich poborem</t>
  </si>
  <si>
    <t>Obsługa długu publicznego</t>
  </si>
  <si>
    <t xml:space="preserve">Obsługa papierów wartościowych, kredytów i pożyczek jednostek samorządu terytorialnego </t>
  </si>
  <si>
    <t>Różne rozliczenia</t>
  </si>
  <si>
    <t>Część równoważąca subwencji ogólnej dla gmin</t>
  </si>
  <si>
    <t>Rezerwy ogólne i  celowe</t>
  </si>
  <si>
    <t>Rezerwy ogólne</t>
  </si>
  <si>
    <t>Oświata i  wychowanie</t>
  </si>
  <si>
    <t>Szkoły podstawowe</t>
  </si>
  <si>
    <t>Przedszkola</t>
  </si>
  <si>
    <t>Gimnazja</t>
  </si>
  <si>
    <t>Dowożenie uczniów do szkół</t>
  </si>
  <si>
    <t>Zespoły ekonomiczno-administracyjne szkół</t>
  </si>
  <si>
    <t>Licea Ogólnokształcące</t>
  </si>
  <si>
    <t xml:space="preserve">Ochrona Zdrowia </t>
  </si>
  <si>
    <t xml:space="preserve">Lecznictwo ambulatoryjne   </t>
  </si>
  <si>
    <t>Przeciwdziałanie alkoholizmowi</t>
  </si>
  <si>
    <t>Pomoc społeczna</t>
  </si>
  <si>
    <t>Świadczenia rodzinne oraz składki na ubezpieczenia emerytalne i rentowe z ubezpieczenia społecznego</t>
  </si>
  <si>
    <t xml:space="preserve">Składki na ubezpieczenia zdrowotne opłacane za osoby pobierające niektóre świadczenia z pomocy społecznej oraz niektóre świadczenia rodzinne </t>
  </si>
  <si>
    <t>Zasiłki i pomoc w naturze oraz składki na ubezpieczenia społeczne</t>
  </si>
  <si>
    <t>Dodatki mieszkaniowe</t>
  </si>
  <si>
    <t xml:space="preserve">Ośrodki  Pomocy Społecznej </t>
  </si>
  <si>
    <t>Edukacyjna  opieka  wychowawcza</t>
  </si>
  <si>
    <t xml:space="preserve">Świetlice szkolne     </t>
  </si>
  <si>
    <t>Gospodarka komunalna i  ochrona  środowiska</t>
  </si>
  <si>
    <t xml:space="preserve">Gospodarka ściekowa i  ochrona wód       </t>
  </si>
  <si>
    <t>Dotacja przedmiotowa z budżetu dla zakładu budżetowego</t>
  </si>
  <si>
    <t xml:space="preserve">Oczyszczanie miast i   wsi      </t>
  </si>
  <si>
    <t xml:space="preserve">Utrzymanie zieleni w miastach i  gminach       </t>
  </si>
  <si>
    <t xml:space="preserve">Oświetlenie ulic, placów i  dróg </t>
  </si>
  <si>
    <t xml:space="preserve">Pozostała działalność        </t>
  </si>
  <si>
    <t>Kultura i  ochrona dziedzictwa narodowego</t>
  </si>
  <si>
    <t>Domy i  ośrodki kultury , świetlice i kluby</t>
  </si>
  <si>
    <t>Dotacja podmiotowa z budżetu dla instytucji kultury</t>
  </si>
  <si>
    <t xml:space="preserve">Biblioteki       </t>
  </si>
  <si>
    <t>Ochrona i konserwacja zabytków</t>
  </si>
  <si>
    <t>Kultura fizyczna i sport</t>
  </si>
  <si>
    <t xml:space="preserve">Zadania w zakresie kultury fizycznej i  sportu </t>
  </si>
  <si>
    <t>Wydatki bieżące w tym:</t>
  </si>
  <si>
    <t>Bieżące utrzymanie dróg powiatowych</t>
  </si>
  <si>
    <t>Wydatki majątkowe w tym:</t>
  </si>
  <si>
    <t>Wydatki bieżące</t>
  </si>
  <si>
    <t>wynagrodzenia i pochodne od wynagrodzeń</t>
  </si>
  <si>
    <t>Wynagrodzenia i pochodne od wynagrodzeń</t>
  </si>
  <si>
    <t>Wydatki na obsługę długu jednostki samorządu terytorialnego</t>
  </si>
  <si>
    <t>Rezerwa celowa</t>
  </si>
  <si>
    <t>Termomodernizacja budynku Przedszkola Miejskiego</t>
  </si>
  <si>
    <t>Budowa przyszkolnych obiektów sportowych</t>
  </si>
  <si>
    <t xml:space="preserve">Wydatki bieżące </t>
  </si>
  <si>
    <t>Wpłaty gmin i powiatów na rzecz innych jednostek samorządu terytorialnego oraz zwiazków gmin lub związków powiatów na dofinansowanie zadań bieżących</t>
  </si>
  <si>
    <t>Wydatki majatkowe w tym:</t>
  </si>
  <si>
    <t>Razem wydatki</t>
  </si>
  <si>
    <t>Planowane wydatki budżetowe Miasta Sławkowa na 2005 rok</t>
  </si>
  <si>
    <t>Ogółem wydatki i rozchody</t>
  </si>
  <si>
    <t>Wpłaty gmin na rzecz izb rolniczych w wysokości 2 % uzyskanych wpływów z podatku rolnego</t>
  </si>
  <si>
    <t xml:space="preserve">Dotacja przedmiotowa z budżetu dla zakładu budżetowego </t>
  </si>
  <si>
    <t>Konserwacja cieków wodnych</t>
  </si>
  <si>
    <t>Zakup usług remontowych</t>
  </si>
  <si>
    <t>Wpłata na PKM Olkusz</t>
  </si>
  <si>
    <t>Energia - parking</t>
  </si>
  <si>
    <t>Zakup materiałów i wyposażenia</t>
  </si>
  <si>
    <t>Zakup usług pozostałych</t>
  </si>
  <si>
    <t>Budowa kanalizacji sanitarnej w ul. Zamkowa, Gołębia, Kabania, Garncarska.</t>
  </si>
  <si>
    <t>Budowa gazociągu Hrubieszowska</t>
  </si>
  <si>
    <t>Dokumentacja techniczna dróg, kanalizacji, sieci wodociągowej</t>
  </si>
  <si>
    <t xml:space="preserve">Budowa magistrali wodociągowej Niwa-Groniec </t>
  </si>
  <si>
    <t>Adaptacja segmentu D Zespołu Szkół na cele Biblioteki Publicznej</t>
  </si>
  <si>
    <t>Organizacja miejskich imprez kulturalnych</t>
  </si>
  <si>
    <t>Pobór podatków, opłat i niepodatkowych należności budżetowych</t>
  </si>
  <si>
    <t>Limit wydatków budżetowych</t>
  </si>
  <si>
    <t>Powierzchniowe utwardzanie dróg Zagródki, Gwarków Sławkowskich, c.d. Miedawa, Wiejska, Botaniczna, c.d. Jagiellońska, Staszówka, Plebiscytowa</t>
  </si>
  <si>
    <t>Bieżące remonty dróg gminnych</t>
  </si>
  <si>
    <t>Remont chodnika ul. Świętojańska</t>
  </si>
  <si>
    <t>Remont chodnika ul. Legionów Polskich</t>
  </si>
  <si>
    <t>Zimowe utrzymanie dróg gminnych</t>
  </si>
  <si>
    <t>w tym zimowe utrzymanie dróg powiatowych</t>
  </si>
  <si>
    <t xml:space="preserve">Budowa chodnika ul. Krakowska        </t>
  </si>
  <si>
    <t>Modernizacja ul. Wrocławska</t>
  </si>
  <si>
    <t xml:space="preserve">Uregulowanie stanu prawnego dróg na terenie miasta </t>
  </si>
  <si>
    <t>Zabezpieczenie murów zamku Biskupów Krakowskich</t>
  </si>
  <si>
    <t>Dotacja celowa z budżetu na finansowanie lub dofinansowanie zadań zleconych do realizacji stowarzyszeniom w tym:</t>
  </si>
  <si>
    <t>współpraca z zagranicą</t>
  </si>
  <si>
    <t>wydawanie Kuriera Sławkowskiego</t>
  </si>
  <si>
    <t>wydatki Rady Miejskiej (diety, zakupy, delegacje)</t>
  </si>
  <si>
    <t>promocja miasta w tym wpłaty na związki gmin</t>
  </si>
  <si>
    <t xml:space="preserve">Przeprowadzenie rewitalizacji zabytkowej Austerii w Sławkowie etap II </t>
  </si>
  <si>
    <t>Kontrakt Wojewódzki</t>
  </si>
  <si>
    <t>Finansowanie ze środków własnych</t>
  </si>
  <si>
    <t>Sprawa sądowa - Prodosław</t>
  </si>
  <si>
    <t xml:space="preserve">w tym jubileusz 100- lecia </t>
  </si>
  <si>
    <t xml:space="preserve">Zwrot dotacji celowej </t>
  </si>
  <si>
    <t>Usługi opiekuńcze i specjalistyczne usługi opiekuńcze</t>
  </si>
  <si>
    <t>Kultura, sztuka, ochrona dobr kultury i tradycji</t>
  </si>
  <si>
    <t>Działalność wspomagająca rozwój gospodarczy, w tym rozwój przedsiębiorczości</t>
  </si>
  <si>
    <t>Działalność wspomagająca rozwój wspólnot i społeczności lokalnych</t>
  </si>
  <si>
    <t>w tym z Powiatowego Funduszu Ochrony Środowiska i Gospodarki Wodnej</t>
  </si>
  <si>
    <t>Remont sieci wodociągowej ul.Groniec - etap II</t>
  </si>
  <si>
    <t>bieżące remonty dróg powiatowych</t>
  </si>
  <si>
    <t>Dokształcanie i doskonalenie nauczycieli</t>
  </si>
  <si>
    <t>Pozostała działalność - "Posiłek dla potrzebujących"</t>
  </si>
  <si>
    <t xml:space="preserve">Pozostała działalność   </t>
  </si>
  <si>
    <t>Wydatki bieżące - Fundusz nagród Burmistrza</t>
  </si>
  <si>
    <t>Upowszechnianie kultury fizycznej i sportu</t>
  </si>
  <si>
    <t>Spłata kredytów</t>
  </si>
  <si>
    <t xml:space="preserve">                                                                    Załącznik Nr 2</t>
  </si>
  <si>
    <t xml:space="preserve">                                                                    Rady Miejskiej w Sławkowie z dnia 18 lutego 2005 roku</t>
  </si>
  <si>
    <t>Budowa przyłącza gazu średnioprężnego do budynku przy ulicy Rynek 1 - Ratusz</t>
  </si>
  <si>
    <t>Budowa  systemu ulicznego oświetlenia osiedla Hrubieszowska</t>
  </si>
  <si>
    <t xml:space="preserve">                                                                    do uchwały budżetowej Nr XXXIII / 227 / 05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</si>
</sst>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0.000%"/>
    <numFmt numFmtId="168" formatCode="0.0000%"/>
    <numFmt numFmtId="169" formatCode="0.00000%"/>
    <numFmt numFmtId="170" formatCode="0.000000%"/>
    <numFmt numFmtId="171" formatCode="0.0000000%"/>
    <numFmt numFmtId="172" formatCode="#,##0.00_ ;\-#,##0.00\ "/>
    <numFmt numFmtId="173" formatCode="#,##0.0"/>
    <numFmt numFmtId="174" formatCode="#,##0_ ;\-#,##0\ "/>
    <numFmt numFmtId="175" formatCode="#,##0.000"/>
  </numFmts>
  <fonts count="26">
    <font>
      <sz val="10"/>
      <name val="Arial CE"/>
      <family val="0"/>
    </font>
    <font>
      <sz val="14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0"/>
    </font>
    <font>
      <b/>
      <sz val="9"/>
      <color indexed="8"/>
      <name val="Tahoma"/>
      <family val="0"/>
    </font>
    <font>
      <sz val="10"/>
      <color indexed="8"/>
      <name val="Tahoma"/>
      <family val="0"/>
    </font>
    <font>
      <i/>
      <sz val="8"/>
      <name val="Tahoma"/>
      <family val="0"/>
    </font>
    <font>
      <i/>
      <sz val="10"/>
      <name val="Tahoma"/>
      <family val="0"/>
    </font>
    <font>
      <b/>
      <i/>
      <u val="single"/>
      <sz val="10"/>
      <name val="Tahoma"/>
      <family val="0"/>
    </font>
    <font>
      <i/>
      <sz val="10"/>
      <color indexed="8"/>
      <name val="Tahoma"/>
      <family val="0"/>
    </font>
    <font>
      <b/>
      <sz val="12"/>
      <name val="Tahoma"/>
      <family val="0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i/>
      <sz val="10"/>
      <name val="Tahoma"/>
      <family val="0"/>
    </font>
    <font>
      <i/>
      <sz val="10"/>
      <name val="Arial CE"/>
      <family val="0"/>
    </font>
    <font>
      <sz val="8"/>
      <name val="Tahoma"/>
      <family val="0"/>
    </font>
    <font>
      <sz val="8"/>
      <name val="Arial CE"/>
      <family val="0"/>
    </font>
    <font>
      <u val="single"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u val="single"/>
      <sz val="10"/>
      <name val="Tahoma"/>
      <family val="0"/>
    </font>
    <font>
      <sz val="11"/>
      <name val="Tahoma"/>
      <family val="0"/>
    </font>
    <font>
      <b/>
      <sz val="11"/>
      <name val="Tahoma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3" fontId="5" fillId="0" borderId="3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65" fontId="4" fillId="2" borderId="4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165" fontId="3" fillId="2" borderId="1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8" fillId="0" borderId="13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165" fontId="6" fillId="0" borderId="14" xfId="17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horizontal="justify" vertical="center"/>
    </xf>
    <xf numFmtId="0" fontId="3" fillId="0" borderId="4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165" fontId="3" fillId="0" borderId="16" xfId="17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165" fontId="3" fillId="0" borderId="17" xfId="17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165" fontId="6" fillId="0" borderId="19" xfId="17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justify" vertical="center"/>
    </xf>
    <xf numFmtId="3" fontId="6" fillId="0" borderId="13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 wrapText="1"/>
    </xf>
    <xf numFmtId="165" fontId="6" fillId="0" borderId="17" xfId="17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3" fillId="0" borderId="12" xfId="0" applyNumberFormat="1" applyFont="1" applyFill="1" applyBorder="1" applyAlignment="1">
      <alignment vertical="center"/>
    </xf>
    <xf numFmtId="165" fontId="3" fillId="0" borderId="22" xfId="17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justify" vertical="center"/>
    </xf>
    <xf numFmtId="0" fontId="6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165" fontId="6" fillId="0" borderId="0" xfId="17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65" fontId="3" fillId="0" borderId="0" xfId="17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/>
    </xf>
    <xf numFmtId="4" fontId="4" fillId="0" borderId="23" xfId="0" applyNumberFormat="1" applyFont="1" applyFill="1" applyBorder="1" applyAlignment="1">
      <alignment vertical="center"/>
    </xf>
    <xf numFmtId="165" fontId="3" fillId="0" borderId="24" xfId="17" applyNumberFormat="1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>
      <alignment vertical="center" wrapText="1"/>
    </xf>
    <xf numFmtId="4" fontId="2" fillId="0" borderId="25" xfId="0" applyNumberFormat="1" applyFont="1" applyFill="1" applyBorder="1" applyAlignment="1">
      <alignment vertical="center"/>
    </xf>
    <xf numFmtId="165" fontId="6" fillId="0" borderId="26" xfId="17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/>
    </xf>
    <xf numFmtId="165" fontId="3" fillId="0" borderId="26" xfId="17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 wrapText="1"/>
    </xf>
    <xf numFmtId="0" fontId="6" fillId="0" borderId="2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justify" vertical="center"/>
    </xf>
    <xf numFmtId="1" fontId="3" fillId="0" borderId="0" xfId="0" applyNumberFormat="1" applyFont="1" applyFill="1" applyBorder="1" applyAlignment="1">
      <alignment horizontal="justify" vertical="center"/>
    </xf>
    <xf numFmtId="3" fontId="3" fillId="0" borderId="15" xfId="0" applyNumberFormat="1" applyFont="1" applyFill="1" applyBorder="1" applyAlignment="1">
      <alignment horizontal="justify" vertical="center"/>
    </xf>
    <xf numFmtId="3" fontId="6" fillId="0" borderId="28" xfId="0" applyNumberFormat="1" applyFont="1" applyFill="1" applyBorder="1" applyAlignment="1">
      <alignment horizontal="justify" vertical="center"/>
    </xf>
    <xf numFmtId="0" fontId="6" fillId="0" borderId="21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justify" vertical="center"/>
    </xf>
    <xf numFmtId="0" fontId="6" fillId="0" borderId="20" xfId="0" applyNumberFormat="1" applyFont="1" applyFill="1" applyBorder="1" applyAlignment="1">
      <alignment vertical="center" wrapText="1"/>
    </xf>
    <xf numFmtId="3" fontId="6" fillId="0" borderId="29" xfId="0" applyNumberFormat="1" applyFont="1" applyFill="1" applyBorder="1" applyAlignment="1">
      <alignment horizontal="justify" vertical="center"/>
    </xf>
    <xf numFmtId="165" fontId="6" fillId="0" borderId="13" xfId="17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horizontal="justify" vertical="center"/>
    </xf>
    <xf numFmtId="1" fontId="6" fillId="0" borderId="23" xfId="0" applyNumberFormat="1" applyFont="1" applyFill="1" applyBorder="1" applyAlignment="1">
      <alignment horizontal="justify" vertical="center"/>
    </xf>
    <xf numFmtId="1" fontId="6" fillId="0" borderId="14" xfId="0" applyNumberFormat="1" applyFont="1" applyFill="1" applyBorder="1" applyAlignment="1">
      <alignment horizontal="justify" vertical="center"/>
    </xf>
    <xf numFmtId="1" fontId="6" fillId="0" borderId="1" xfId="0" applyNumberFormat="1" applyFont="1" applyFill="1" applyBorder="1" applyAlignment="1">
      <alignment horizontal="justify" vertical="center"/>
    </xf>
    <xf numFmtId="0" fontId="3" fillId="0" borderId="30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3" fontId="6" fillId="0" borderId="33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165" fontId="3" fillId="0" borderId="34" xfId="17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horizontal="justify" vertical="center"/>
    </xf>
    <xf numFmtId="3" fontId="3" fillId="0" borderId="29" xfId="0" applyNumberFormat="1" applyFont="1" applyFill="1" applyBorder="1" applyAlignment="1">
      <alignment horizontal="justify" vertical="center"/>
    </xf>
    <xf numFmtId="3" fontId="3" fillId="0" borderId="3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justify" vertical="center"/>
    </xf>
    <xf numFmtId="165" fontId="6" fillId="0" borderId="34" xfId="17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/>
    </xf>
    <xf numFmtId="165" fontId="3" fillId="0" borderId="13" xfId="17" applyNumberFormat="1" applyFont="1" applyFill="1" applyBorder="1" applyAlignment="1">
      <alignment horizontal="right" vertical="center"/>
    </xf>
    <xf numFmtId="165" fontId="3" fillId="0" borderId="23" xfId="17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justify" vertical="center"/>
    </xf>
    <xf numFmtId="4" fontId="4" fillId="0" borderId="0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justify" vertical="center" wrapText="1"/>
    </xf>
    <xf numFmtId="1" fontId="3" fillId="0" borderId="0" xfId="0" applyNumberFormat="1" applyFont="1" applyFill="1" applyBorder="1" applyAlignment="1">
      <alignment horizontal="justify" vertical="center" wrapText="1"/>
    </xf>
    <xf numFmtId="0" fontId="4" fillId="0" borderId="7" xfId="0" applyFont="1" applyBorder="1" applyAlignment="1">
      <alignment/>
    </xf>
    <xf numFmtId="0" fontId="2" fillId="0" borderId="1" xfId="0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165" fontId="3" fillId="0" borderId="3" xfId="17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0" fontId="4" fillId="0" borderId="3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165" fontId="3" fillId="0" borderId="1" xfId="17" applyNumberFormat="1" applyFont="1" applyFill="1" applyBorder="1" applyAlignment="1">
      <alignment horizontal="right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justify" vertical="center"/>
    </xf>
    <xf numFmtId="3" fontId="12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3" fontId="13" fillId="0" borderId="39" xfId="0" applyNumberFormat="1" applyFont="1" applyFill="1" applyBorder="1" applyAlignment="1">
      <alignment horizontal="center" vertical="center" wrapText="1"/>
    </xf>
    <xf numFmtId="165" fontId="10" fillId="0" borderId="13" xfId="17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11" xfId="0" applyNumberFormat="1" applyFont="1" applyFill="1" applyBorder="1" applyAlignment="1">
      <alignment vertical="center"/>
    </xf>
    <xf numFmtId="165" fontId="6" fillId="0" borderId="24" xfId="17" applyNumberFormat="1" applyFont="1" applyFill="1" applyBorder="1" applyAlignment="1">
      <alignment horizontal="right" vertical="center"/>
    </xf>
    <xf numFmtId="3" fontId="10" fillId="0" borderId="28" xfId="0" applyNumberFormat="1" applyFont="1" applyFill="1" applyBorder="1" applyAlignment="1">
      <alignment horizontal="justify" vertical="center"/>
    </xf>
    <xf numFmtId="1" fontId="10" fillId="0" borderId="0" xfId="0" applyNumberFormat="1" applyFont="1" applyFill="1" applyBorder="1" applyAlignment="1">
      <alignment horizontal="justify" vertical="center"/>
    </xf>
    <xf numFmtId="0" fontId="8" fillId="0" borderId="0" xfId="0" applyFont="1" applyBorder="1" applyAlignment="1">
      <alignment/>
    </xf>
    <xf numFmtId="165" fontId="16" fillId="0" borderId="10" xfId="0" applyNumberFormat="1" applyFont="1" applyFill="1" applyBorder="1" applyAlignment="1">
      <alignment/>
    </xf>
    <xf numFmtId="17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5" fontId="6" fillId="0" borderId="2" xfId="17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165" fontId="14" fillId="0" borderId="10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17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165" fontId="10" fillId="0" borderId="14" xfId="17" applyNumberFormat="1" applyFont="1" applyFill="1" applyBorder="1" applyAlignment="1">
      <alignment horizontal="right" vertical="center"/>
    </xf>
    <xf numFmtId="0" fontId="10" fillId="0" borderId="25" xfId="0" applyNumberFormat="1" applyFont="1" applyFill="1" applyBorder="1" applyAlignment="1">
      <alignment vertical="center" wrapText="1"/>
    </xf>
    <xf numFmtId="0" fontId="6" fillId="0" borderId="40" xfId="0" applyNumberFormat="1" applyFont="1" applyFill="1" applyBorder="1" applyAlignment="1">
      <alignment vertical="center" wrapText="1"/>
    </xf>
    <xf numFmtId="0" fontId="20" fillId="0" borderId="13" xfId="0" applyNumberFormat="1" applyFont="1" applyFill="1" applyBorder="1" applyAlignment="1">
      <alignment vertical="center" wrapText="1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3" fontId="2" fillId="0" borderId="7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2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0" fillId="0" borderId="42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65" fontId="10" fillId="0" borderId="0" xfId="17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165" fontId="10" fillId="0" borderId="17" xfId="17" applyNumberFormat="1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31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/>
    </xf>
    <xf numFmtId="0" fontId="17" fillId="0" borderId="13" xfId="0" applyFont="1" applyBorder="1" applyAlignment="1">
      <alignment/>
    </xf>
    <xf numFmtId="0" fontId="10" fillId="0" borderId="20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165" fontId="10" fillId="0" borderId="19" xfId="17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/>
    </xf>
    <xf numFmtId="0" fontId="20" fillId="0" borderId="23" xfId="0" applyNumberFormat="1" applyFont="1" applyFill="1" applyBorder="1" applyAlignment="1">
      <alignment vertical="center" wrapText="1"/>
    </xf>
    <xf numFmtId="3" fontId="21" fillId="0" borderId="28" xfId="0" applyNumberFormat="1" applyFont="1" applyFill="1" applyBorder="1" applyAlignment="1">
      <alignment horizontal="justify" vertical="center"/>
    </xf>
    <xf numFmtId="3" fontId="10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165" fontId="10" fillId="0" borderId="7" xfId="17" applyNumberFormat="1" applyFont="1" applyFill="1" applyBorder="1" applyAlignment="1">
      <alignment horizontal="right" vertical="center"/>
    </xf>
    <xf numFmtId="3" fontId="8" fillId="0" borderId="5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3" fontId="4" fillId="0" borderId="5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top"/>
    </xf>
    <xf numFmtId="3" fontId="6" fillId="0" borderId="28" xfId="0" applyNumberFormat="1" applyFont="1" applyBorder="1" applyAlignment="1">
      <alignment horizontal="justify" vertical="center"/>
    </xf>
    <xf numFmtId="1" fontId="6" fillId="0" borderId="0" xfId="0" applyNumberFormat="1" applyFont="1" applyBorder="1" applyAlignment="1">
      <alignment horizontal="justify" vertical="center"/>
    </xf>
    <xf numFmtId="0" fontId="21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65" fontId="3" fillId="0" borderId="0" xfId="17" applyNumberFormat="1" applyFont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3" fontId="2" fillId="0" borderId="4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" fillId="0" borderId="28" xfId="0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54" xfId="0" applyFont="1" applyBorder="1" applyAlignment="1">
      <alignment horizontal="center" wrapText="1"/>
    </xf>
    <xf numFmtId="0" fontId="23" fillId="0" borderId="29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0" xfId="0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3" fontId="23" fillId="0" borderId="55" xfId="0" applyNumberFormat="1" applyFont="1" applyBorder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3" fontId="3" fillId="0" borderId="37" xfId="0" applyNumberFormat="1" applyFont="1" applyFill="1" applyBorder="1" applyAlignment="1">
      <alignment horizontal="justify" vertical="center"/>
    </xf>
    <xf numFmtId="0" fontId="0" fillId="0" borderId="35" xfId="0" applyFont="1" applyBorder="1" applyAlignment="1">
      <alignment horizontal="justify" vertical="center"/>
    </xf>
    <xf numFmtId="3" fontId="3" fillId="0" borderId="29" xfId="0" applyNumberFormat="1" applyFont="1" applyFill="1" applyBorder="1" applyAlignment="1">
      <alignment horizontal="justify" vertical="center"/>
    </xf>
    <xf numFmtId="0" fontId="0" fillId="0" borderId="56" xfId="0" applyFont="1" applyBorder="1" applyAlignment="1">
      <alignment horizontal="justify" vertical="center"/>
    </xf>
    <xf numFmtId="3" fontId="3" fillId="0" borderId="38" xfId="0" applyNumberFormat="1" applyFont="1" applyFill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6" fillId="0" borderId="13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4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52.625" style="0" customWidth="1"/>
    <col min="4" max="4" width="0.2421875" style="1" hidden="1" customWidth="1"/>
    <col min="5" max="5" width="11.875" style="0" hidden="1" customWidth="1"/>
    <col min="6" max="6" width="0.6171875" style="0" hidden="1" customWidth="1"/>
    <col min="7" max="7" width="10.125" style="0" hidden="1" customWidth="1"/>
    <col min="8" max="8" width="8.375" style="0" hidden="1" customWidth="1"/>
    <col min="9" max="9" width="19.625" style="195" customWidth="1"/>
    <col min="10" max="10" width="0.12890625" style="7" hidden="1" customWidth="1"/>
    <col min="11" max="11" width="7.00390625" style="32" hidden="1" customWidth="1"/>
    <col min="12" max="12" width="0.12890625" style="2" hidden="1" customWidth="1"/>
    <col min="13" max="13" width="11.75390625" style="6" customWidth="1"/>
  </cols>
  <sheetData>
    <row r="1" spans="1:11" ht="12.75">
      <c r="A1" s="171" t="s">
        <v>141</v>
      </c>
      <c r="B1" s="169"/>
      <c r="C1" s="171"/>
      <c r="D1" s="170"/>
      <c r="E1" s="169"/>
      <c r="F1" s="169"/>
      <c r="G1" s="169"/>
      <c r="H1" s="169"/>
      <c r="I1" s="274"/>
      <c r="J1" s="77"/>
      <c r="K1" s="78"/>
    </row>
    <row r="2" spans="1:11" ht="12.75">
      <c r="A2" s="171" t="s">
        <v>145</v>
      </c>
      <c r="B2" s="169"/>
      <c r="C2" s="171"/>
      <c r="D2" s="170"/>
      <c r="E2" s="169"/>
      <c r="F2" s="169"/>
      <c r="G2" s="169"/>
      <c r="H2" s="169"/>
      <c r="I2" s="274"/>
      <c r="J2" s="77"/>
      <c r="K2" s="78"/>
    </row>
    <row r="3" spans="1:11" ht="12.75">
      <c r="A3" s="171" t="s">
        <v>142</v>
      </c>
      <c r="B3" s="169"/>
      <c r="C3" s="169"/>
      <c r="D3" s="170"/>
      <c r="E3" s="169"/>
      <c r="F3" s="169"/>
      <c r="G3" s="169"/>
      <c r="H3" s="169"/>
      <c r="I3" s="274"/>
      <c r="J3" s="77"/>
      <c r="K3" s="78"/>
    </row>
    <row r="4" spans="1:11" ht="12.75">
      <c r="A4" s="171"/>
      <c r="B4" s="169"/>
      <c r="C4" s="169"/>
      <c r="D4" s="170"/>
      <c r="E4" s="169"/>
      <c r="F4" s="169"/>
      <c r="G4" s="169"/>
      <c r="H4" s="169"/>
      <c r="I4" s="274"/>
      <c r="J4" s="77"/>
      <c r="K4" s="78"/>
    </row>
    <row r="5" spans="1:11" ht="12.75">
      <c r="A5" s="171"/>
      <c r="B5" s="169"/>
      <c r="C5" s="169"/>
      <c r="D5" s="170"/>
      <c r="E5" s="169"/>
      <c r="F5" s="169"/>
      <c r="G5" s="169"/>
      <c r="H5" s="169"/>
      <c r="I5" s="274"/>
      <c r="J5" s="77"/>
      <c r="K5" s="78"/>
    </row>
    <row r="6" spans="1:12" ht="18">
      <c r="A6" s="308" t="s">
        <v>89</v>
      </c>
      <c r="B6" s="309"/>
      <c r="C6" s="309"/>
      <c r="D6" s="309"/>
      <c r="E6" s="309"/>
      <c r="F6" s="309"/>
      <c r="G6" s="309"/>
      <c r="H6" s="309"/>
      <c r="I6" s="309"/>
      <c r="J6" s="36"/>
      <c r="K6" s="40"/>
      <c r="L6"/>
    </row>
    <row r="7" spans="1:12" ht="18.75" thickBot="1">
      <c r="A7" s="247"/>
      <c r="B7" s="248"/>
      <c r="C7" s="248"/>
      <c r="D7" s="248"/>
      <c r="E7" s="248"/>
      <c r="F7" s="248"/>
      <c r="G7" s="248"/>
      <c r="H7" s="248"/>
      <c r="I7" s="248"/>
      <c r="J7" s="36"/>
      <c r="K7" s="40"/>
      <c r="L7"/>
    </row>
    <row r="8" spans="1:12" ht="32.25" customHeight="1" thickBot="1">
      <c r="A8" s="155" t="s">
        <v>0</v>
      </c>
      <c r="B8" s="156" t="s">
        <v>1</v>
      </c>
      <c r="C8" s="157" t="s">
        <v>2</v>
      </c>
      <c r="D8" s="158" t="s">
        <v>3</v>
      </c>
      <c r="E8" s="158" t="s">
        <v>4</v>
      </c>
      <c r="F8" s="159" t="s">
        <v>5</v>
      </c>
      <c r="G8" s="160" t="s">
        <v>6</v>
      </c>
      <c r="H8" s="161" t="s">
        <v>7</v>
      </c>
      <c r="I8" s="152" t="s">
        <v>106</v>
      </c>
      <c r="J8" s="37"/>
      <c r="K8" s="39"/>
      <c r="L8" s="10" t="s">
        <v>8</v>
      </c>
    </row>
    <row r="9" spans="1:12" ht="13.5" thickBot="1">
      <c r="A9" s="50"/>
      <c r="B9" s="162"/>
      <c r="C9" s="163"/>
      <c r="D9" s="164"/>
      <c r="E9" s="164"/>
      <c r="F9" s="165"/>
      <c r="G9" s="165"/>
      <c r="H9" s="166"/>
      <c r="I9" s="167"/>
      <c r="J9" s="37"/>
      <c r="K9" s="9"/>
      <c r="L9" s="8"/>
    </row>
    <row r="10" spans="1:12" ht="12" customHeight="1" thickBot="1">
      <c r="A10" s="310" t="s">
        <v>9</v>
      </c>
      <c r="B10" s="311"/>
      <c r="C10" s="51" t="s">
        <v>10</v>
      </c>
      <c r="D10" s="52">
        <f>E10+F10</f>
        <v>1060.87</v>
      </c>
      <c r="E10" s="53">
        <f>SUM(E12)</f>
        <v>1060.87</v>
      </c>
      <c r="F10" s="53">
        <f>SUM(F12)</f>
        <v>0</v>
      </c>
      <c r="G10" s="53">
        <f>SUM(G12)</f>
        <v>0</v>
      </c>
      <c r="H10" s="54" t="e">
        <f>E10/#REF!</f>
        <v>#REF!</v>
      </c>
      <c r="I10" s="196">
        <f>SUM(I12)</f>
        <v>1350</v>
      </c>
      <c r="J10" s="94"/>
      <c r="K10" s="30"/>
      <c r="L10" s="11">
        <f>SUM(L12)</f>
        <v>1350</v>
      </c>
    </row>
    <row r="11" spans="1:12" ht="12.75">
      <c r="A11" s="122"/>
      <c r="B11" s="101"/>
      <c r="C11" s="99"/>
      <c r="D11" s="55"/>
      <c r="E11" s="56"/>
      <c r="F11" s="56"/>
      <c r="G11" s="56"/>
      <c r="H11" s="57"/>
      <c r="I11" s="197"/>
      <c r="J11" s="37"/>
      <c r="K11" s="31"/>
      <c r="L11" s="12"/>
    </row>
    <row r="12" spans="1:12" ht="13.5" customHeight="1">
      <c r="A12" s="104"/>
      <c r="B12" s="114" t="s">
        <v>11</v>
      </c>
      <c r="C12" s="46" t="s">
        <v>12</v>
      </c>
      <c r="D12" s="47">
        <f>SUM(D13)</f>
        <v>1060.87</v>
      </c>
      <c r="E12" s="48">
        <f>SUM(E13)</f>
        <v>1060.87</v>
      </c>
      <c r="F12" s="48">
        <f>SUM(F13)</f>
        <v>0</v>
      </c>
      <c r="G12" s="48">
        <f>SUM(G13)</f>
        <v>0</v>
      </c>
      <c r="H12" s="49" t="e">
        <f>E12/#REF!</f>
        <v>#REF!</v>
      </c>
      <c r="I12" s="198">
        <f>SUM(I13)</f>
        <v>1350</v>
      </c>
      <c r="J12" s="37"/>
      <c r="K12" s="31"/>
      <c r="L12" s="13">
        <f>SUM(L13)</f>
        <v>1350</v>
      </c>
    </row>
    <row r="13" spans="1:12" ht="12" customHeight="1">
      <c r="A13" s="104"/>
      <c r="B13" s="64"/>
      <c r="C13" s="46" t="s">
        <v>75</v>
      </c>
      <c r="D13" s="47">
        <f>E13+F13</f>
        <v>1060.87</v>
      </c>
      <c r="E13" s="48">
        <v>1060.87</v>
      </c>
      <c r="F13" s="48">
        <v>0</v>
      </c>
      <c r="G13" s="48">
        <v>0</v>
      </c>
      <c r="H13" s="49" t="e">
        <f>E13/#REF!</f>
        <v>#REF!</v>
      </c>
      <c r="I13" s="198">
        <v>1350</v>
      </c>
      <c r="J13" s="37"/>
      <c r="K13" s="31"/>
      <c r="L13" s="13">
        <v>1350</v>
      </c>
    </row>
    <row r="14" spans="1:13" s="220" customFormat="1" ht="26.25" customHeight="1">
      <c r="A14" s="104"/>
      <c r="B14" s="64"/>
      <c r="C14" s="46" t="s">
        <v>91</v>
      </c>
      <c r="D14" s="58"/>
      <c r="E14" s="59"/>
      <c r="F14" s="59"/>
      <c r="G14" s="59"/>
      <c r="H14" s="60"/>
      <c r="I14" s="208">
        <v>1350</v>
      </c>
      <c r="J14" s="37"/>
      <c r="K14" s="31"/>
      <c r="L14" s="222"/>
      <c r="M14" s="219"/>
    </row>
    <row r="15" spans="1:12" ht="13.5" thickBot="1">
      <c r="A15" s="108"/>
      <c r="B15" s="115"/>
      <c r="C15" s="111"/>
      <c r="D15" s="79"/>
      <c r="E15" s="92"/>
      <c r="F15" s="92"/>
      <c r="G15" s="92"/>
      <c r="H15" s="95"/>
      <c r="I15" s="199"/>
      <c r="J15" s="37"/>
      <c r="K15" s="31"/>
      <c r="L15" s="14"/>
    </row>
    <row r="16" spans="1:12" ht="26.25" customHeight="1" thickBot="1">
      <c r="A16" s="310">
        <v>400</v>
      </c>
      <c r="B16" s="311"/>
      <c r="C16" s="51" t="s">
        <v>13</v>
      </c>
      <c r="D16" s="52">
        <f>E16+F16</f>
        <v>99239.41</v>
      </c>
      <c r="E16" s="53">
        <f>SUM(E18)</f>
        <v>99239.41</v>
      </c>
      <c r="F16" s="53">
        <f>SUM(F18)</f>
        <v>0</v>
      </c>
      <c r="G16" s="53">
        <f>SUM(G18)</f>
        <v>0</v>
      </c>
      <c r="H16" s="54" t="e">
        <f>E16/#REF!</f>
        <v>#REF!</v>
      </c>
      <c r="I16" s="196">
        <f>SUM(I18)</f>
        <v>110750</v>
      </c>
      <c r="J16" s="94"/>
      <c r="L16" s="11">
        <f>SUM(L18)</f>
        <v>125000</v>
      </c>
    </row>
    <row r="17" spans="1:12" ht="12.75">
      <c r="A17" s="122"/>
      <c r="B17" s="102"/>
      <c r="C17" s="99"/>
      <c r="D17" s="55"/>
      <c r="E17" s="56"/>
      <c r="F17" s="56"/>
      <c r="G17" s="56"/>
      <c r="H17" s="57"/>
      <c r="I17" s="197"/>
      <c r="J17" s="37"/>
      <c r="K17" s="31"/>
      <c r="L17" s="12"/>
    </row>
    <row r="18" spans="1:12" ht="12.75">
      <c r="A18" s="122"/>
      <c r="B18" s="114">
        <v>40002</v>
      </c>
      <c r="C18" s="46" t="s">
        <v>14</v>
      </c>
      <c r="D18" s="47">
        <f>E18+F18</f>
        <v>99239.41</v>
      </c>
      <c r="E18" s="48">
        <f>SUM(E20)</f>
        <v>99239.41</v>
      </c>
      <c r="F18" s="48">
        <f>SUM(F20)</f>
        <v>0</v>
      </c>
      <c r="G18" s="48">
        <f>SUM(G20)</f>
        <v>0</v>
      </c>
      <c r="H18" s="49" t="e">
        <f>E18/#REF!</f>
        <v>#REF!</v>
      </c>
      <c r="I18" s="198">
        <f>SUM(I20)</f>
        <v>110750</v>
      </c>
      <c r="J18" s="37"/>
      <c r="K18" s="31"/>
      <c r="L18" s="13">
        <f>SUM(L20)</f>
        <v>125000</v>
      </c>
    </row>
    <row r="19" spans="1:12" ht="12.75">
      <c r="A19" s="122"/>
      <c r="B19" s="64"/>
      <c r="C19" s="46" t="s">
        <v>75</v>
      </c>
      <c r="D19" s="47"/>
      <c r="E19" s="48"/>
      <c r="F19" s="48"/>
      <c r="G19" s="48"/>
      <c r="H19" s="49"/>
      <c r="I19" s="198">
        <v>110750</v>
      </c>
      <c r="J19" s="37"/>
      <c r="K19" s="31"/>
      <c r="L19" s="13"/>
    </row>
    <row r="20" spans="1:13" s="220" customFormat="1" ht="12.75" customHeight="1">
      <c r="A20" s="122"/>
      <c r="B20" s="64"/>
      <c r="C20" s="46" t="s">
        <v>92</v>
      </c>
      <c r="D20" s="47">
        <f>E20+F20</f>
        <v>99239.41</v>
      </c>
      <c r="E20" s="48">
        <v>99239.41</v>
      </c>
      <c r="F20" s="48">
        <v>0</v>
      </c>
      <c r="G20" s="48">
        <v>0</v>
      </c>
      <c r="H20" s="49" t="e">
        <f>E20/#REF!</f>
        <v>#REF!</v>
      </c>
      <c r="I20" s="198">
        <f>L20*K20</f>
        <v>110750</v>
      </c>
      <c r="J20" s="37"/>
      <c r="K20" s="31">
        <v>0.886</v>
      </c>
      <c r="L20" s="218">
        <v>125000</v>
      </c>
      <c r="M20" s="219"/>
    </row>
    <row r="21" spans="1:12" ht="13.5" thickBot="1">
      <c r="A21" s="123"/>
      <c r="B21" s="115"/>
      <c r="C21" s="111"/>
      <c r="D21" s="97"/>
      <c r="E21" s="92"/>
      <c r="F21" s="92"/>
      <c r="G21" s="92"/>
      <c r="H21" s="95"/>
      <c r="I21" s="199"/>
      <c r="J21" s="37"/>
      <c r="K21" s="31"/>
      <c r="L21" s="14"/>
    </row>
    <row r="22" spans="1:12" ht="13.5" thickBot="1">
      <c r="A22" s="310">
        <v>600</v>
      </c>
      <c r="B22" s="311"/>
      <c r="C22" s="51" t="s">
        <v>15</v>
      </c>
      <c r="D22" s="52">
        <f>E22+F22</f>
        <v>99288.37</v>
      </c>
      <c r="E22" s="53">
        <f>E24+E30</f>
        <v>99288.37</v>
      </c>
      <c r="F22" s="53">
        <f>F24+F30</f>
        <v>0</v>
      </c>
      <c r="G22" s="53">
        <f>G24+G30</f>
        <v>0</v>
      </c>
      <c r="H22" s="54" t="e">
        <f>E22/#REF!</f>
        <v>#REF!</v>
      </c>
      <c r="I22" s="196">
        <f>I24+I30</f>
        <v>1049502</v>
      </c>
      <c r="J22" s="94"/>
      <c r="K22" s="31"/>
      <c r="L22" s="11">
        <f>L24+L30</f>
        <v>884602</v>
      </c>
    </row>
    <row r="23" spans="1:12" ht="12.75">
      <c r="A23" s="103"/>
      <c r="B23" s="125"/>
      <c r="C23" s="116"/>
      <c r="D23" s="88"/>
      <c r="E23" s="89" t="s">
        <v>16</v>
      </c>
      <c r="F23" s="89"/>
      <c r="G23" s="89"/>
      <c r="H23" s="90"/>
      <c r="I23" s="200" t="s">
        <v>16</v>
      </c>
      <c r="J23" s="37"/>
      <c r="K23" s="31"/>
      <c r="L23" s="12" t="s">
        <v>16</v>
      </c>
    </row>
    <row r="24" spans="1:12" ht="12.75">
      <c r="A24" s="122"/>
      <c r="B24" s="114">
        <v>60014</v>
      </c>
      <c r="C24" s="46" t="s">
        <v>17</v>
      </c>
      <c r="D24" s="65">
        <f>SUM(D25:D26)</f>
        <v>31441.07</v>
      </c>
      <c r="E24" s="48">
        <f>SUM(E25:E26)</f>
        <v>31441.07</v>
      </c>
      <c r="F24" s="48">
        <f>SUM(F25:F26)</f>
        <v>0</v>
      </c>
      <c r="G24" s="48">
        <f>SUM(G26:G26)</f>
        <v>0</v>
      </c>
      <c r="H24" s="109" t="e">
        <f>E24/#REF!</f>
        <v>#REF!</v>
      </c>
      <c r="I24" s="198">
        <f>SUM(I25)</f>
        <v>140000</v>
      </c>
      <c r="J24" s="37"/>
      <c r="K24" s="31"/>
      <c r="L24" s="13">
        <f>SUM(L25:L26)</f>
        <v>100000</v>
      </c>
    </row>
    <row r="25" spans="1:12" ht="12.75">
      <c r="A25" s="122"/>
      <c r="B25" s="64"/>
      <c r="C25" s="192" t="s">
        <v>75</v>
      </c>
      <c r="D25" s="65">
        <f>E25+F25</f>
        <v>3596.56</v>
      </c>
      <c r="E25" s="48">
        <v>3596.56</v>
      </c>
      <c r="F25" s="48">
        <v>0</v>
      </c>
      <c r="G25" s="48">
        <v>0</v>
      </c>
      <c r="H25" s="109" t="e">
        <f>E25/#REF!</f>
        <v>#REF!</v>
      </c>
      <c r="I25" s="198">
        <f>SUM(I26)</f>
        <v>140000</v>
      </c>
      <c r="J25" s="37"/>
      <c r="K25" s="31"/>
      <c r="L25" s="13">
        <v>28000</v>
      </c>
    </row>
    <row r="26" spans="1:13" s="220" customFormat="1" ht="12.75">
      <c r="A26" s="122"/>
      <c r="B26" s="64"/>
      <c r="C26" s="46" t="s">
        <v>76</v>
      </c>
      <c r="D26" s="65">
        <f>E26+F26</f>
        <v>27844.51</v>
      </c>
      <c r="E26" s="48">
        <v>27844.51</v>
      </c>
      <c r="F26" s="48">
        <v>0</v>
      </c>
      <c r="G26" s="48">
        <v>0</v>
      </c>
      <c r="H26" s="109" t="e">
        <f>E26/#REF!</f>
        <v>#REF!</v>
      </c>
      <c r="I26" s="198">
        <f>SUM(I27:I28)</f>
        <v>140000</v>
      </c>
      <c r="J26" s="37"/>
      <c r="K26" s="31"/>
      <c r="L26" s="218">
        <v>72000</v>
      </c>
      <c r="M26" s="219"/>
    </row>
    <row r="27" spans="1:13" s="179" customFormat="1" ht="12.75">
      <c r="A27" s="267"/>
      <c r="B27" s="175"/>
      <c r="C27" s="187" t="s">
        <v>112</v>
      </c>
      <c r="D27" s="76"/>
      <c r="E27" s="45"/>
      <c r="F27" s="45"/>
      <c r="G27" s="45"/>
      <c r="H27" s="168"/>
      <c r="I27" s="209">
        <v>40000</v>
      </c>
      <c r="J27" s="176"/>
      <c r="K27" s="177"/>
      <c r="L27" s="21"/>
      <c r="M27" s="178"/>
    </row>
    <row r="28" spans="1:13" s="179" customFormat="1" ht="12.75">
      <c r="A28" s="267"/>
      <c r="B28" s="175"/>
      <c r="C28" s="187" t="s">
        <v>134</v>
      </c>
      <c r="D28" s="76"/>
      <c r="E28" s="45"/>
      <c r="F28" s="45"/>
      <c r="G28" s="45"/>
      <c r="H28" s="168"/>
      <c r="I28" s="209">
        <v>100000</v>
      </c>
      <c r="J28" s="176"/>
      <c r="K28" s="177"/>
      <c r="L28" s="21"/>
      <c r="M28" s="178"/>
    </row>
    <row r="29" spans="1:12" ht="12.75">
      <c r="A29" s="122"/>
      <c r="B29" s="102"/>
      <c r="C29" s="61"/>
      <c r="D29" s="65"/>
      <c r="E29" s="62"/>
      <c r="F29" s="62"/>
      <c r="G29" s="62"/>
      <c r="H29" s="130"/>
      <c r="I29" s="201"/>
      <c r="J29" s="37"/>
      <c r="K29" s="31"/>
      <c r="L29" s="15"/>
    </row>
    <row r="30" spans="1:12" ht="12.75">
      <c r="A30" s="104"/>
      <c r="B30" s="114">
        <v>60016</v>
      </c>
      <c r="C30" s="46" t="s">
        <v>18</v>
      </c>
      <c r="D30" s="65">
        <f>SUM(D31:D39)</f>
        <v>67847.3</v>
      </c>
      <c r="E30" s="48">
        <f>SUM(E31:E39)</f>
        <v>67847.3</v>
      </c>
      <c r="F30" s="48">
        <f>SUM(F31:F39)</f>
        <v>0</v>
      </c>
      <c r="G30" s="48">
        <f>SUM(G31:G41)</f>
        <v>0</v>
      </c>
      <c r="H30" s="109" t="e">
        <f>E30/#REF!</f>
        <v>#REF!</v>
      </c>
      <c r="I30" s="198">
        <f>I31+I38</f>
        <v>909502</v>
      </c>
      <c r="J30" s="37"/>
      <c r="K30" s="31"/>
      <c r="L30" s="13">
        <f>SUM(L31:L38)</f>
        <v>784602</v>
      </c>
    </row>
    <row r="31" spans="1:12" ht="14.25" customHeight="1">
      <c r="A31" s="104"/>
      <c r="B31" s="64"/>
      <c r="C31" s="192" t="s">
        <v>75</v>
      </c>
      <c r="D31" s="65">
        <f>E31+F31</f>
        <v>387.68</v>
      </c>
      <c r="E31" s="48">
        <v>387.68</v>
      </c>
      <c r="F31" s="48">
        <v>0</v>
      </c>
      <c r="G31" s="48">
        <v>0</v>
      </c>
      <c r="H31" s="109" t="e">
        <f>E31/#REF!</f>
        <v>#REF!</v>
      </c>
      <c r="I31" s="198">
        <v>305670</v>
      </c>
      <c r="J31" s="37"/>
      <c r="K31" s="31">
        <v>0.886</v>
      </c>
      <c r="L31" s="13">
        <v>3000</v>
      </c>
    </row>
    <row r="32" spans="1:12" ht="39.75" customHeight="1">
      <c r="A32" s="104"/>
      <c r="B32" s="64"/>
      <c r="C32" s="46" t="s">
        <v>107</v>
      </c>
      <c r="D32" s="65"/>
      <c r="E32" s="48"/>
      <c r="F32" s="48"/>
      <c r="G32" s="48"/>
      <c r="H32" s="109"/>
      <c r="I32" s="198">
        <v>120600</v>
      </c>
      <c r="J32" s="37"/>
      <c r="K32" s="31"/>
      <c r="L32" s="13"/>
    </row>
    <row r="33" spans="1:13" s="220" customFormat="1" ht="12.75">
      <c r="A33" s="104"/>
      <c r="B33" s="64"/>
      <c r="C33" s="46" t="s">
        <v>108</v>
      </c>
      <c r="D33" s="221">
        <f>E33+F33</f>
        <v>41641.07</v>
      </c>
      <c r="E33" s="48">
        <v>41641.07</v>
      </c>
      <c r="F33" s="48"/>
      <c r="G33" s="48"/>
      <c r="H33" s="109" t="e">
        <f>E33/#REF!</f>
        <v>#REF!</v>
      </c>
      <c r="I33" s="198">
        <v>77699</v>
      </c>
      <c r="J33" s="37"/>
      <c r="K33" s="31">
        <v>0.886</v>
      </c>
      <c r="L33" s="218">
        <v>256000</v>
      </c>
      <c r="M33" s="219"/>
    </row>
    <row r="34" spans="1:13" s="220" customFormat="1" ht="12.75">
      <c r="A34" s="104"/>
      <c r="B34" s="64"/>
      <c r="C34" s="46" t="s">
        <v>109</v>
      </c>
      <c r="D34" s="221"/>
      <c r="E34" s="48"/>
      <c r="F34" s="48"/>
      <c r="G34" s="48"/>
      <c r="H34" s="109"/>
      <c r="I34" s="198">
        <v>17000</v>
      </c>
      <c r="J34" s="37"/>
      <c r="K34" s="31"/>
      <c r="L34" s="223"/>
      <c r="M34" s="219"/>
    </row>
    <row r="35" spans="1:13" s="220" customFormat="1" ht="12.75">
      <c r="A35" s="104"/>
      <c r="B35" s="64"/>
      <c r="C35" s="46" t="s">
        <v>110</v>
      </c>
      <c r="D35" s="221"/>
      <c r="E35" s="48"/>
      <c r="F35" s="48"/>
      <c r="G35" s="48"/>
      <c r="H35" s="109"/>
      <c r="I35" s="198">
        <v>28000</v>
      </c>
      <c r="J35" s="37"/>
      <c r="K35" s="31"/>
      <c r="L35" s="223"/>
      <c r="M35" s="219"/>
    </row>
    <row r="36" spans="1:13" s="220" customFormat="1" ht="12.75">
      <c r="A36" s="104"/>
      <c r="B36" s="64"/>
      <c r="C36" s="46" t="s">
        <v>115</v>
      </c>
      <c r="D36" s="221"/>
      <c r="E36" s="48"/>
      <c r="F36" s="48"/>
      <c r="G36" s="48"/>
      <c r="H36" s="109"/>
      <c r="I36" s="198">
        <v>12371</v>
      </c>
      <c r="J36" s="37"/>
      <c r="K36" s="31"/>
      <c r="L36" s="223"/>
      <c r="M36" s="219"/>
    </row>
    <row r="37" spans="1:13" s="220" customFormat="1" ht="12.75">
      <c r="A37" s="104"/>
      <c r="B37" s="64"/>
      <c r="C37" s="225" t="s">
        <v>111</v>
      </c>
      <c r="D37" s="221"/>
      <c r="E37" s="48"/>
      <c r="F37" s="48"/>
      <c r="G37" s="48"/>
      <c r="H37" s="109"/>
      <c r="I37" s="224">
        <v>50000</v>
      </c>
      <c r="J37" s="37"/>
      <c r="K37" s="31"/>
      <c r="L37" s="223"/>
      <c r="M37" s="219"/>
    </row>
    <row r="38" spans="1:12" ht="12.75" customHeight="1">
      <c r="A38" s="104"/>
      <c r="B38" s="64"/>
      <c r="C38" s="192" t="s">
        <v>77</v>
      </c>
      <c r="D38" s="221">
        <f>E38+F38</f>
        <v>25818.55</v>
      </c>
      <c r="E38" s="48">
        <v>25818.55</v>
      </c>
      <c r="F38" s="48">
        <v>0</v>
      </c>
      <c r="G38" s="48">
        <v>0</v>
      </c>
      <c r="H38" s="109" t="e">
        <f>E38/#REF!</f>
        <v>#REF!</v>
      </c>
      <c r="I38" s="198">
        <f>SUM(I39:I40)</f>
        <v>603832</v>
      </c>
      <c r="J38" s="37"/>
      <c r="K38" s="31"/>
      <c r="L38" s="16">
        <f>SUM(L39:L40)</f>
        <v>525602</v>
      </c>
    </row>
    <row r="39" spans="1:13" s="220" customFormat="1" ht="12.75">
      <c r="A39" s="104"/>
      <c r="B39" s="136"/>
      <c r="C39" s="46" t="s">
        <v>113</v>
      </c>
      <c r="D39" s="65"/>
      <c r="E39" s="48"/>
      <c r="F39" s="48"/>
      <c r="G39" s="48"/>
      <c r="H39" s="109"/>
      <c r="I39" s="198">
        <f>L39*K39</f>
        <v>44300</v>
      </c>
      <c r="J39" s="37"/>
      <c r="K39" s="31">
        <v>0.886</v>
      </c>
      <c r="L39" s="226">
        <v>50000</v>
      </c>
      <c r="M39" s="219"/>
    </row>
    <row r="40" spans="1:13" s="229" customFormat="1" ht="13.5" customHeight="1">
      <c r="A40" s="122"/>
      <c r="B40" s="137"/>
      <c r="C40" s="46" t="s">
        <v>114</v>
      </c>
      <c r="D40" s="65"/>
      <c r="E40" s="48"/>
      <c r="F40" s="48"/>
      <c r="G40" s="48"/>
      <c r="H40" s="109"/>
      <c r="I40" s="198">
        <v>559532</v>
      </c>
      <c r="J40" s="138"/>
      <c r="K40" s="31"/>
      <c r="L40" s="227">
        <v>475602</v>
      </c>
      <c r="M40" s="228"/>
    </row>
    <row r="41" spans="1:12" ht="13.5" thickBot="1">
      <c r="A41" s="108"/>
      <c r="B41" s="115"/>
      <c r="C41" s="139"/>
      <c r="D41" s="150"/>
      <c r="E41" s="151"/>
      <c r="F41" s="151"/>
      <c r="G41" s="151"/>
      <c r="H41" s="154"/>
      <c r="I41" s="202"/>
      <c r="J41" s="37"/>
      <c r="K41" s="31"/>
      <c r="L41" s="18"/>
    </row>
    <row r="42" spans="1:12" ht="13.5" thickBot="1">
      <c r="A42" s="310">
        <v>700</v>
      </c>
      <c r="B42" s="311"/>
      <c r="C42" s="51" t="s">
        <v>19</v>
      </c>
      <c r="D42" s="52" t="e">
        <f>D44+#REF!</f>
        <v>#REF!</v>
      </c>
      <c r="E42" s="53" t="e">
        <f>E44+#REF!</f>
        <v>#REF!</v>
      </c>
      <c r="F42" s="53" t="e">
        <f>F44+#REF!</f>
        <v>#REF!</v>
      </c>
      <c r="G42" s="53" t="e">
        <f>G44+#REF!</f>
        <v>#REF!</v>
      </c>
      <c r="H42" s="54" t="e">
        <f>E42/#REF!</f>
        <v>#REF!</v>
      </c>
      <c r="I42" s="196">
        <f>I44</f>
        <v>367665.192</v>
      </c>
      <c r="J42" s="94"/>
      <c r="K42" s="31"/>
      <c r="L42" s="11" t="e">
        <f>L44+#REF!</f>
        <v>#REF!</v>
      </c>
    </row>
    <row r="43" spans="1:12" ht="12.75">
      <c r="A43" s="122"/>
      <c r="B43" s="102"/>
      <c r="C43" s="99"/>
      <c r="D43" s="55"/>
      <c r="E43" s="56"/>
      <c r="F43" s="56"/>
      <c r="G43" s="56"/>
      <c r="H43" s="57"/>
      <c r="I43" s="197"/>
      <c r="J43" s="37"/>
      <c r="K43" s="31"/>
      <c r="L43" s="12"/>
    </row>
    <row r="44" spans="1:12" ht="13.5" customHeight="1">
      <c r="A44" s="122"/>
      <c r="B44" s="106">
        <v>70001</v>
      </c>
      <c r="C44" s="100" t="s">
        <v>20</v>
      </c>
      <c r="D44" s="47">
        <f>E44+F44</f>
        <v>229666.27</v>
      </c>
      <c r="E44" s="48">
        <f>SUM(E45)</f>
        <v>229666.27</v>
      </c>
      <c r="F44" s="48">
        <f>SUM(F45)</f>
        <v>0</v>
      </c>
      <c r="G44" s="48">
        <f>SUM(G45)</f>
        <v>0</v>
      </c>
      <c r="H44" s="49" t="e">
        <f>E44/#REF!</f>
        <v>#REF!</v>
      </c>
      <c r="I44" s="198">
        <f>SUM(I45)</f>
        <v>367665.192</v>
      </c>
      <c r="J44" s="37"/>
      <c r="K44" s="31"/>
      <c r="L44" s="13">
        <f>SUM(L45)</f>
        <v>414972</v>
      </c>
    </row>
    <row r="45" spans="1:12" ht="14.25" customHeight="1">
      <c r="A45" s="122"/>
      <c r="B45" s="64"/>
      <c r="C45" s="46" t="s">
        <v>75</v>
      </c>
      <c r="D45" s="65">
        <f>E45+F45</f>
        <v>229666.27</v>
      </c>
      <c r="E45" s="48">
        <v>229666.27</v>
      </c>
      <c r="F45" s="48">
        <v>0</v>
      </c>
      <c r="G45" s="48">
        <v>0</v>
      </c>
      <c r="H45" s="49" t="e">
        <f>E45/#REF!</f>
        <v>#REF!</v>
      </c>
      <c r="I45" s="198">
        <f>L45*K45</f>
        <v>367665.192</v>
      </c>
      <c r="J45" s="37"/>
      <c r="K45" s="31">
        <v>0.886</v>
      </c>
      <c r="L45" s="13">
        <v>414972</v>
      </c>
    </row>
    <row r="46" spans="1:13" s="220" customFormat="1" ht="14.25" customHeight="1">
      <c r="A46" s="122"/>
      <c r="B46" s="64"/>
      <c r="C46" s="46" t="s">
        <v>63</v>
      </c>
      <c r="D46" s="47"/>
      <c r="E46" s="48"/>
      <c r="F46" s="48"/>
      <c r="G46" s="48"/>
      <c r="H46" s="49"/>
      <c r="I46" s="198">
        <v>367665</v>
      </c>
      <c r="J46" s="37"/>
      <c r="K46" s="31"/>
      <c r="L46" s="218"/>
      <c r="M46" s="219"/>
    </row>
    <row r="47" spans="1:12" ht="13.5" thickBot="1">
      <c r="A47" s="123"/>
      <c r="B47" s="115"/>
      <c r="C47" s="111"/>
      <c r="D47" s="97"/>
      <c r="E47" s="92"/>
      <c r="F47" s="92"/>
      <c r="G47" s="92"/>
      <c r="H47" s="93"/>
      <c r="I47" s="199"/>
      <c r="J47" s="37"/>
      <c r="K47" s="31"/>
      <c r="L47" s="14"/>
    </row>
    <row r="48" spans="1:12" ht="13.5" thickBot="1">
      <c r="A48" s="310">
        <v>710</v>
      </c>
      <c r="B48" s="311"/>
      <c r="C48" s="51" t="s">
        <v>21</v>
      </c>
      <c r="D48" s="52">
        <f>E48+F48</f>
        <v>78641.3</v>
      </c>
      <c r="E48" s="53">
        <f>E50+E53</f>
        <v>71369.1</v>
      </c>
      <c r="F48" s="53">
        <f>F50+F53</f>
        <v>7272.2</v>
      </c>
      <c r="G48" s="53">
        <f>G50+G53</f>
        <v>0</v>
      </c>
      <c r="H48" s="54" t="e">
        <f>E48/#REF!</f>
        <v>#REF!</v>
      </c>
      <c r="I48" s="196">
        <f>I50+I53</f>
        <v>185221.644</v>
      </c>
      <c r="J48" s="94"/>
      <c r="K48" s="31"/>
      <c r="L48" s="11">
        <f>L50+L53</f>
        <v>159054</v>
      </c>
    </row>
    <row r="49" spans="1:12" ht="12.75">
      <c r="A49" s="103"/>
      <c r="B49" s="125"/>
      <c r="C49" s="116"/>
      <c r="D49" s="88"/>
      <c r="E49" s="89"/>
      <c r="F49" s="89"/>
      <c r="G49" s="89"/>
      <c r="H49" s="90"/>
      <c r="I49" s="200"/>
      <c r="J49" s="37"/>
      <c r="K49" s="31"/>
      <c r="L49" s="12"/>
    </row>
    <row r="50" spans="1:12" ht="12" customHeight="1">
      <c r="A50" s="104"/>
      <c r="B50" s="106">
        <v>71004</v>
      </c>
      <c r="C50" s="100" t="s">
        <v>22</v>
      </c>
      <c r="D50" s="47">
        <f>E50+F50</f>
        <v>43404.82</v>
      </c>
      <c r="E50" s="48">
        <f>SUM(E51)</f>
        <v>40672.02</v>
      </c>
      <c r="F50" s="48">
        <f>SUM(F51)</f>
        <v>2732.8</v>
      </c>
      <c r="G50" s="48">
        <f>SUM(G51)</f>
        <v>0</v>
      </c>
      <c r="H50" s="49" t="e">
        <f>E50/#REF!</f>
        <v>#REF!</v>
      </c>
      <c r="I50" s="198">
        <f>SUM(I51)</f>
        <v>87584.644</v>
      </c>
      <c r="J50" s="37"/>
      <c r="K50" s="31"/>
      <c r="L50" s="13">
        <f>SUM(L51)</f>
        <v>98854</v>
      </c>
    </row>
    <row r="51" spans="1:12" ht="12.75">
      <c r="A51" s="104"/>
      <c r="B51" s="64"/>
      <c r="C51" s="46" t="s">
        <v>78</v>
      </c>
      <c r="D51" s="47">
        <f>E51+F51</f>
        <v>43404.82</v>
      </c>
      <c r="E51" s="48">
        <v>40672.02</v>
      </c>
      <c r="F51" s="48">
        <v>2732.8</v>
      </c>
      <c r="G51" s="48">
        <v>0</v>
      </c>
      <c r="H51" s="49" t="e">
        <f>E51/#REF!</f>
        <v>#REF!</v>
      </c>
      <c r="I51" s="198">
        <f>L51*K51</f>
        <v>87584.644</v>
      </c>
      <c r="J51" s="37"/>
      <c r="K51" s="31">
        <v>0.886</v>
      </c>
      <c r="L51" s="13">
        <v>98854</v>
      </c>
    </row>
    <row r="52" spans="1:12" ht="12.75">
      <c r="A52" s="104"/>
      <c r="B52" s="64"/>
      <c r="C52" s="100"/>
      <c r="D52" s="47"/>
      <c r="E52" s="48"/>
      <c r="F52" s="48"/>
      <c r="G52" s="48"/>
      <c r="H52" s="49"/>
      <c r="I52" s="198"/>
      <c r="J52" s="37"/>
      <c r="K52" s="31"/>
      <c r="L52" s="13"/>
    </row>
    <row r="53" spans="1:12" ht="14.25" customHeight="1">
      <c r="A53" s="104"/>
      <c r="B53" s="114">
        <v>71014</v>
      </c>
      <c r="C53" s="46" t="s">
        <v>23</v>
      </c>
      <c r="D53" s="65">
        <f>E53+F53</f>
        <v>35236.48</v>
      </c>
      <c r="E53" s="48">
        <f>SUM(E54:E54)</f>
        <v>30697.08</v>
      </c>
      <c r="F53" s="48">
        <f>SUM(F54:F54)</f>
        <v>4539.4</v>
      </c>
      <c r="G53" s="48">
        <f>SUM(G54:G54)</f>
        <v>0</v>
      </c>
      <c r="H53" s="49" t="e">
        <f>E53/#REF!</f>
        <v>#REF!</v>
      </c>
      <c r="I53" s="198">
        <f>SUM(I54:I54)</f>
        <v>97637</v>
      </c>
      <c r="J53" s="37"/>
      <c r="K53" s="31"/>
      <c r="L53" s="13">
        <f>SUM(L54:L54)</f>
        <v>60200</v>
      </c>
    </row>
    <row r="54" spans="1:12" ht="13.5" thickBot="1">
      <c r="A54" s="108"/>
      <c r="B54" s="115"/>
      <c r="C54" s="91" t="s">
        <v>78</v>
      </c>
      <c r="D54" s="236">
        <f>E54+F54</f>
        <v>35236.48</v>
      </c>
      <c r="E54" s="92">
        <v>30697.08</v>
      </c>
      <c r="F54" s="92">
        <v>4539.4</v>
      </c>
      <c r="G54" s="92"/>
      <c r="H54" s="93" t="e">
        <f>E54/#REF!</f>
        <v>#REF!</v>
      </c>
      <c r="I54" s="199">
        <v>97637</v>
      </c>
      <c r="J54" s="37"/>
      <c r="K54" s="33">
        <v>0.886</v>
      </c>
      <c r="L54" s="14">
        <f>25200+35000</f>
        <v>60200</v>
      </c>
    </row>
    <row r="55" spans="1:13" ht="12.75">
      <c r="A55" s="81"/>
      <c r="B55" s="64"/>
      <c r="C55" s="82"/>
      <c r="D55" s="230"/>
      <c r="E55" s="83"/>
      <c r="F55" s="83"/>
      <c r="G55" s="83"/>
      <c r="H55" s="84"/>
      <c r="I55" s="203"/>
      <c r="J55" s="37"/>
      <c r="K55" s="141"/>
      <c r="L55" s="18"/>
      <c r="M55" s="38"/>
    </row>
    <row r="56" spans="1:13" ht="12.75">
      <c r="A56" s="81"/>
      <c r="B56" s="64"/>
      <c r="C56" s="82"/>
      <c r="D56" s="230"/>
      <c r="E56" s="83"/>
      <c r="F56" s="83"/>
      <c r="G56" s="83"/>
      <c r="H56" s="84"/>
      <c r="I56" s="203"/>
      <c r="J56" s="37"/>
      <c r="K56" s="141"/>
      <c r="L56" s="18"/>
      <c r="M56" s="38"/>
    </row>
    <row r="57" spans="1:13" ht="12.75">
      <c r="A57" s="81"/>
      <c r="B57" s="64"/>
      <c r="C57" s="82"/>
      <c r="D57" s="230"/>
      <c r="E57" s="83"/>
      <c r="F57" s="83"/>
      <c r="G57" s="83"/>
      <c r="H57" s="84"/>
      <c r="I57" s="203"/>
      <c r="J57" s="37"/>
      <c r="K57" s="141"/>
      <c r="L57" s="18"/>
      <c r="M57" s="38"/>
    </row>
    <row r="58" spans="1:13" ht="13.5" thickBot="1">
      <c r="A58" s="81"/>
      <c r="B58" s="64"/>
      <c r="C58" s="82"/>
      <c r="D58" s="230"/>
      <c r="E58" s="83"/>
      <c r="F58" s="83"/>
      <c r="G58" s="83"/>
      <c r="H58" s="84"/>
      <c r="I58" s="203"/>
      <c r="J58" s="37"/>
      <c r="K58" s="141"/>
      <c r="L58" s="18"/>
      <c r="M58" s="38"/>
    </row>
    <row r="59" spans="1:12" ht="13.5" thickBot="1">
      <c r="A59" s="314">
        <v>750</v>
      </c>
      <c r="B59" s="315"/>
      <c r="C59" s="135" t="s">
        <v>24</v>
      </c>
      <c r="D59" s="52">
        <f>E59+F59</f>
        <v>1051096.59</v>
      </c>
      <c r="E59" s="53">
        <f>E61+E65+E73</f>
        <v>1017191.65</v>
      </c>
      <c r="F59" s="53">
        <f>F61+F65+F73</f>
        <v>33904.94</v>
      </c>
      <c r="G59" s="53">
        <f>G61+G65+G73</f>
        <v>0</v>
      </c>
      <c r="H59" s="54" t="e">
        <f>E59/#REF!</f>
        <v>#REF!</v>
      </c>
      <c r="I59" s="196">
        <f>I61+I65+I73</f>
        <v>2405661</v>
      </c>
      <c r="J59" s="147"/>
      <c r="K59" s="31"/>
      <c r="L59" s="148" t="e">
        <f>L61+L65+L73</f>
        <v>#REF!</v>
      </c>
    </row>
    <row r="60" spans="1:12" ht="12.75">
      <c r="A60" s="122"/>
      <c r="B60" s="102"/>
      <c r="C60" s="99"/>
      <c r="D60" s="55"/>
      <c r="E60" s="56"/>
      <c r="F60" s="56"/>
      <c r="G60" s="56"/>
      <c r="H60" s="57"/>
      <c r="I60" s="197"/>
      <c r="J60" s="37"/>
      <c r="K60" s="31"/>
      <c r="L60" s="12"/>
    </row>
    <row r="61" spans="1:12" ht="12.75">
      <c r="A61" s="104"/>
      <c r="B61" s="114">
        <v>75011</v>
      </c>
      <c r="C61" s="46" t="s">
        <v>25</v>
      </c>
      <c r="D61" s="65">
        <f>E61+F61</f>
        <v>45828.119999999995</v>
      </c>
      <c r="E61" s="48">
        <f>SUM(E62:E63)</f>
        <v>45828.119999999995</v>
      </c>
      <c r="F61" s="48">
        <f>SUM(F62:F63)</f>
        <v>0</v>
      </c>
      <c r="G61" s="48">
        <f>SUM(G62:G63)</f>
        <v>0</v>
      </c>
      <c r="H61" s="109" t="e">
        <f>E61/#REF!</f>
        <v>#REF!</v>
      </c>
      <c r="I61" s="198">
        <f>I62</f>
        <v>49216</v>
      </c>
      <c r="J61" s="37"/>
      <c r="K61" s="31"/>
      <c r="L61" s="13">
        <f>SUM(L62:L63)</f>
        <v>46037</v>
      </c>
    </row>
    <row r="62" spans="1:12" ht="14.25" customHeight="1">
      <c r="A62" s="104"/>
      <c r="B62" s="64"/>
      <c r="C62" s="46" t="s">
        <v>75</v>
      </c>
      <c r="D62" s="65">
        <f>E62+F62</f>
        <v>39091.6</v>
      </c>
      <c r="E62" s="48">
        <v>39091.6</v>
      </c>
      <c r="F62" s="48">
        <v>0</v>
      </c>
      <c r="G62" s="48">
        <v>0</v>
      </c>
      <c r="H62" s="109" t="e">
        <f>E62/#REF!</f>
        <v>#REF!</v>
      </c>
      <c r="I62" s="198">
        <v>49216</v>
      </c>
      <c r="J62" s="37"/>
      <c r="K62" s="31"/>
      <c r="L62" s="13">
        <v>39270</v>
      </c>
    </row>
    <row r="63" spans="1:13" s="179" customFormat="1" ht="14.25" customHeight="1">
      <c r="A63" s="174"/>
      <c r="B63" s="175"/>
      <c r="C63" s="187" t="s">
        <v>79</v>
      </c>
      <c r="D63" s="76">
        <f>E63+F63</f>
        <v>6736.52</v>
      </c>
      <c r="E63" s="45">
        <v>6736.52</v>
      </c>
      <c r="F63" s="45">
        <v>0</v>
      </c>
      <c r="G63" s="45">
        <v>0</v>
      </c>
      <c r="H63" s="168" t="e">
        <f>E63/#REF!</f>
        <v>#REF!</v>
      </c>
      <c r="I63" s="209">
        <v>49216</v>
      </c>
      <c r="J63" s="176"/>
      <c r="K63" s="177"/>
      <c r="L63" s="21">
        <v>6767</v>
      </c>
      <c r="M63" s="178"/>
    </row>
    <row r="64" spans="1:13" ht="12.75">
      <c r="A64" s="104"/>
      <c r="B64" s="64"/>
      <c r="C64" s="82"/>
      <c r="D64" s="85"/>
      <c r="E64" s="83"/>
      <c r="F64" s="83"/>
      <c r="G64" s="83"/>
      <c r="H64" s="84"/>
      <c r="I64" s="212"/>
      <c r="J64" s="37"/>
      <c r="K64" s="31"/>
      <c r="L64" s="13"/>
      <c r="M64" s="38"/>
    </row>
    <row r="65" spans="1:12" ht="12.75">
      <c r="A65" s="104"/>
      <c r="B65" s="106">
        <v>75022</v>
      </c>
      <c r="C65" s="46" t="s">
        <v>26</v>
      </c>
      <c r="D65" s="65">
        <f>E65+F65</f>
        <v>45004.67</v>
      </c>
      <c r="E65" s="48">
        <f>SUM(E66:E71)</f>
        <v>45004.67</v>
      </c>
      <c r="F65" s="48">
        <f>SUM(F66:F71)</f>
        <v>0</v>
      </c>
      <c r="G65" s="48">
        <f>SUM(G66:G71)</f>
        <v>0</v>
      </c>
      <c r="H65" s="109" t="e">
        <f>E65/#REF!</f>
        <v>#REF!</v>
      </c>
      <c r="I65" s="198">
        <f>I66</f>
        <v>111779</v>
      </c>
      <c r="J65" s="37"/>
      <c r="K65" s="31"/>
      <c r="L65" s="13">
        <f>SUM(L66:L71)</f>
        <v>64636</v>
      </c>
    </row>
    <row r="66" spans="1:12" ht="14.25" customHeight="1">
      <c r="A66" s="104"/>
      <c r="B66" s="64"/>
      <c r="C66" s="46" t="s">
        <v>75</v>
      </c>
      <c r="D66" s="47">
        <f>E66+F66</f>
        <v>3163.67</v>
      </c>
      <c r="E66" s="48">
        <v>3163.67</v>
      </c>
      <c r="F66" s="48">
        <v>0</v>
      </c>
      <c r="G66" s="48">
        <v>0</v>
      </c>
      <c r="H66" s="49" t="e">
        <f>E66/#REF!</f>
        <v>#REF!</v>
      </c>
      <c r="I66" s="198">
        <f>SUM(I67:I71)</f>
        <v>111779</v>
      </c>
      <c r="J66" s="37"/>
      <c r="K66" s="31"/>
      <c r="L66" s="13">
        <v>5000</v>
      </c>
    </row>
    <row r="67" spans="1:12" ht="14.25" customHeight="1">
      <c r="A67" s="104"/>
      <c r="B67" s="64"/>
      <c r="C67" s="46" t="s">
        <v>120</v>
      </c>
      <c r="D67" s="47"/>
      <c r="E67" s="48"/>
      <c r="F67" s="48"/>
      <c r="G67" s="48"/>
      <c r="H67" s="49"/>
      <c r="I67" s="198">
        <v>60000</v>
      </c>
      <c r="J67" s="37"/>
      <c r="K67" s="31"/>
      <c r="L67" s="13"/>
    </row>
    <row r="68" spans="1:12" ht="14.25" customHeight="1">
      <c r="A68" s="104"/>
      <c r="B68" s="64"/>
      <c r="C68" s="46" t="s">
        <v>118</v>
      </c>
      <c r="D68" s="47"/>
      <c r="E68" s="48"/>
      <c r="F68" s="48"/>
      <c r="G68" s="48"/>
      <c r="H68" s="49"/>
      <c r="I68" s="198">
        <v>12000</v>
      </c>
      <c r="J68" s="37"/>
      <c r="K68" s="31"/>
      <c r="L68" s="13"/>
    </row>
    <row r="69" spans="1:12" ht="14.25" customHeight="1">
      <c r="A69" s="104"/>
      <c r="B69" s="64"/>
      <c r="C69" s="46" t="s">
        <v>119</v>
      </c>
      <c r="D69" s="47"/>
      <c r="E69" s="48"/>
      <c r="F69" s="48"/>
      <c r="G69" s="48"/>
      <c r="H69" s="49"/>
      <c r="I69" s="198">
        <v>21234</v>
      </c>
      <c r="J69" s="37"/>
      <c r="K69" s="31"/>
      <c r="L69" s="13"/>
    </row>
    <row r="70" spans="1:12" ht="14.25" customHeight="1">
      <c r="A70" s="104"/>
      <c r="B70" s="64"/>
      <c r="C70" s="46" t="s">
        <v>121</v>
      </c>
      <c r="D70" s="47"/>
      <c r="E70" s="48"/>
      <c r="F70" s="48"/>
      <c r="G70" s="48"/>
      <c r="H70" s="49"/>
      <c r="I70" s="198">
        <v>15000</v>
      </c>
      <c r="J70" s="37"/>
      <c r="K70" s="31"/>
      <c r="L70" s="13"/>
    </row>
    <row r="71" spans="1:13" s="220" customFormat="1" ht="15" customHeight="1">
      <c r="A71" s="104"/>
      <c r="B71" s="64"/>
      <c r="C71" s="187" t="s">
        <v>79</v>
      </c>
      <c r="D71" s="188">
        <f>E71+F71</f>
        <v>41841</v>
      </c>
      <c r="E71" s="45">
        <v>41841</v>
      </c>
      <c r="F71" s="45"/>
      <c r="G71" s="45"/>
      <c r="H71" s="189" t="e">
        <f>E71/#REF!</f>
        <v>#REF!</v>
      </c>
      <c r="I71" s="209">
        <v>3545</v>
      </c>
      <c r="J71" s="37"/>
      <c r="K71" s="31">
        <v>0.886</v>
      </c>
      <c r="L71" s="218">
        <v>59636</v>
      </c>
      <c r="M71" s="219"/>
    </row>
    <row r="72" spans="1:12" ht="12.75">
      <c r="A72" s="104"/>
      <c r="B72" s="64"/>
      <c r="C72" s="100"/>
      <c r="D72" s="47"/>
      <c r="E72" s="48"/>
      <c r="F72" s="48"/>
      <c r="G72" s="48"/>
      <c r="H72" s="49"/>
      <c r="I72" s="198"/>
      <c r="J72" s="37"/>
      <c r="K72" s="31"/>
      <c r="L72" s="13"/>
    </row>
    <row r="73" spans="1:12" ht="12.75">
      <c r="A73" s="104"/>
      <c r="B73" s="106">
        <v>75023</v>
      </c>
      <c r="C73" s="100" t="s">
        <v>27</v>
      </c>
      <c r="D73" s="47">
        <f>SUM(D74:D77)</f>
        <v>1530094.3</v>
      </c>
      <c r="E73" s="48">
        <f>SUM(E74:E77)</f>
        <v>926358.86</v>
      </c>
      <c r="F73" s="48">
        <f>SUM(F74:F77)</f>
        <v>33904.94</v>
      </c>
      <c r="G73" s="48">
        <f>SUM(G74:G77)</f>
        <v>0</v>
      </c>
      <c r="H73" s="49" t="e">
        <f>E73/#REF!</f>
        <v>#REF!</v>
      </c>
      <c r="I73" s="198">
        <f>I74+I76</f>
        <v>2244666</v>
      </c>
      <c r="J73" s="37"/>
      <c r="K73" s="31"/>
      <c r="L73" s="13" t="e">
        <f>L74+L75+#REF!+#REF!+#REF!+#REF!+#REF!+#REF!+#REF!+#REF!+#REF!+#REF!+#REF!+L76+#REF!</f>
        <v>#REF!</v>
      </c>
    </row>
    <row r="74" spans="1:12" ht="15.75" customHeight="1">
      <c r="A74" s="104"/>
      <c r="B74" s="64"/>
      <c r="C74" s="192" t="s">
        <v>75</v>
      </c>
      <c r="D74" s="47">
        <f>SUM(E74+F74)</f>
        <v>508</v>
      </c>
      <c r="E74" s="48">
        <v>508</v>
      </c>
      <c r="F74" s="48">
        <v>0</v>
      </c>
      <c r="G74" s="48">
        <v>0</v>
      </c>
      <c r="H74" s="49" t="e">
        <f>E74/#REF!</f>
        <v>#REF!</v>
      </c>
      <c r="I74" s="198">
        <v>2224666</v>
      </c>
      <c r="J74" s="37"/>
      <c r="K74" s="31">
        <v>0.886</v>
      </c>
      <c r="L74" s="13">
        <v>1360</v>
      </c>
    </row>
    <row r="75" spans="1:13" s="179" customFormat="1" ht="12" customHeight="1">
      <c r="A75" s="174"/>
      <c r="B75" s="175"/>
      <c r="C75" s="187" t="s">
        <v>79</v>
      </c>
      <c r="D75" s="188">
        <f>E75+F75+565429+4401.5</f>
        <v>1529586.3</v>
      </c>
      <c r="E75" s="45">
        <v>925850.86</v>
      </c>
      <c r="F75" s="45">
        <v>33904.94</v>
      </c>
      <c r="G75" s="45">
        <v>0</v>
      </c>
      <c r="H75" s="189" t="e">
        <f>E75/#REF!</f>
        <v>#REF!</v>
      </c>
      <c r="I75" s="209">
        <v>1857925</v>
      </c>
      <c r="J75" s="176"/>
      <c r="K75" s="177">
        <v>0.886</v>
      </c>
      <c r="L75" s="21">
        <v>1542660</v>
      </c>
      <c r="M75" s="178"/>
    </row>
    <row r="76" spans="1:12" ht="12.75" customHeight="1">
      <c r="A76" s="104"/>
      <c r="B76" s="64"/>
      <c r="C76" s="192" t="s">
        <v>77</v>
      </c>
      <c r="D76" s="47"/>
      <c r="E76" s="48"/>
      <c r="F76" s="48"/>
      <c r="G76" s="48"/>
      <c r="H76" s="49"/>
      <c r="I76" s="198">
        <v>20000</v>
      </c>
      <c r="J76" s="37"/>
      <c r="K76" s="31">
        <v>0.886</v>
      </c>
      <c r="L76" s="13">
        <v>50000</v>
      </c>
    </row>
    <row r="77" spans="1:13" s="194" customFormat="1" ht="12.75" customHeight="1">
      <c r="A77" s="104"/>
      <c r="B77" s="64"/>
      <c r="C77" s="187" t="s">
        <v>28</v>
      </c>
      <c r="D77" s="47"/>
      <c r="E77" s="48"/>
      <c r="F77" s="48"/>
      <c r="G77" s="48"/>
      <c r="H77" s="49"/>
      <c r="I77" s="209">
        <v>20000</v>
      </c>
      <c r="J77" s="37"/>
      <c r="K77" s="31">
        <v>0.886</v>
      </c>
      <c r="L77" s="237">
        <v>50000</v>
      </c>
      <c r="M77" s="193"/>
    </row>
    <row r="78" spans="1:12" ht="13.5" thickBot="1">
      <c r="A78" s="108"/>
      <c r="B78" s="115"/>
      <c r="C78" s="249"/>
      <c r="D78" s="97"/>
      <c r="E78" s="121"/>
      <c r="F78" s="121"/>
      <c r="G78" s="121"/>
      <c r="H78" s="95"/>
      <c r="I78" s="242"/>
      <c r="J78" s="37"/>
      <c r="K78" s="31"/>
      <c r="L78" s="17"/>
    </row>
    <row r="79" spans="1:12" ht="27.75" customHeight="1" thickBot="1">
      <c r="A79" s="312">
        <v>751</v>
      </c>
      <c r="B79" s="313"/>
      <c r="C79" s="128" t="s">
        <v>29</v>
      </c>
      <c r="D79" s="79" t="e">
        <f>D81+#REF!+#REF!</f>
        <v>#REF!</v>
      </c>
      <c r="E79" s="134" t="e">
        <f>E81+#REF!+#REF!</f>
        <v>#REF!</v>
      </c>
      <c r="F79" s="134" t="e">
        <f>F81+#REF!+#REF!</f>
        <v>#REF!</v>
      </c>
      <c r="G79" s="134" t="e">
        <f>G81+#REF!+#REF!</f>
        <v>#REF!</v>
      </c>
      <c r="H79" s="80" t="e">
        <f>E79/#REF!</f>
        <v>#REF!</v>
      </c>
      <c r="I79" s="205">
        <f>I81</f>
        <v>2100</v>
      </c>
      <c r="J79" s="94"/>
      <c r="K79" s="31"/>
      <c r="L79" s="20" t="e">
        <f>L81+#REF!+#REF!</f>
        <v>#REF!</v>
      </c>
    </row>
    <row r="80" spans="1:12" ht="12.75">
      <c r="A80" s="112"/>
      <c r="B80" s="132"/>
      <c r="C80" s="143"/>
      <c r="D80" s="144"/>
      <c r="E80" s="145"/>
      <c r="F80" s="145"/>
      <c r="G80" s="145"/>
      <c r="H80" s="146"/>
      <c r="I80" s="206"/>
      <c r="J80" s="37"/>
      <c r="K80" s="31"/>
      <c r="L80" s="12"/>
    </row>
    <row r="81" spans="1:12" ht="24.75" customHeight="1">
      <c r="A81" s="104"/>
      <c r="B81" s="106">
        <v>75101</v>
      </c>
      <c r="C81" s="46" t="s">
        <v>30</v>
      </c>
      <c r="D81" s="65">
        <f>E81+F81</f>
        <v>0</v>
      </c>
      <c r="E81" s="48">
        <f>SUM(E82:E83)</f>
        <v>0</v>
      </c>
      <c r="F81" s="48">
        <f>SUM(F82:F83)</f>
        <v>0</v>
      </c>
      <c r="G81" s="48">
        <f>SUM(G82:G83)</f>
        <v>0</v>
      </c>
      <c r="H81" s="109" t="e">
        <f>E81/#REF!</f>
        <v>#REF!</v>
      </c>
      <c r="I81" s="198">
        <f>I82</f>
        <v>2100</v>
      </c>
      <c r="J81" s="37"/>
      <c r="K81" s="31"/>
      <c r="L81" s="13">
        <f>SUM(L82:L83)</f>
        <v>847</v>
      </c>
    </row>
    <row r="82" spans="1:12" ht="15" customHeight="1">
      <c r="A82" s="104"/>
      <c r="B82" s="64"/>
      <c r="C82" s="46" t="s">
        <v>75</v>
      </c>
      <c r="D82" s="47">
        <f>E82+F82</f>
        <v>0</v>
      </c>
      <c r="E82" s="48">
        <v>0</v>
      </c>
      <c r="F82" s="48">
        <v>0</v>
      </c>
      <c r="G82" s="48">
        <v>0</v>
      </c>
      <c r="H82" s="49" t="e">
        <f>E82/#REF!</f>
        <v>#REF!</v>
      </c>
      <c r="I82" s="198">
        <v>2100</v>
      </c>
      <c r="J82" s="37"/>
      <c r="K82" s="31"/>
      <c r="L82" s="13">
        <v>718</v>
      </c>
    </row>
    <row r="83" spans="1:13" s="220" customFormat="1" ht="14.25" customHeight="1">
      <c r="A83" s="104"/>
      <c r="B83" s="64"/>
      <c r="C83" s="187" t="s">
        <v>80</v>
      </c>
      <c r="D83" s="47">
        <f>E83+F83</f>
        <v>0</v>
      </c>
      <c r="E83" s="48">
        <v>0</v>
      </c>
      <c r="F83" s="48">
        <v>0</v>
      </c>
      <c r="G83" s="48">
        <v>0</v>
      </c>
      <c r="H83" s="49" t="e">
        <f>E83/#REF!</f>
        <v>#REF!</v>
      </c>
      <c r="I83" s="209">
        <v>864</v>
      </c>
      <c r="J83" s="37"/>
      <c r="K83" s="31"/>
      <c r="L83" s="218">
        <v>129</v>
      </c>
      <c r="M83" s="219"/>
    </row>
    <row r="84" spans="1:12" ht="13.5" thickBot="1">
      <c r="A84" s="108"/>
      <c r="B84" s="115"/>
      <c r="C84" s="111"/>
      <c r="D84" s="79"/>
      <c r="E84" s="92"/>
      <c r="F84" s="92"/>
      <c r="G84" s="92"/>
      <c r="H84" s="93"/>
      <c r="I84" s="199"/>
      <c r="J84" s="37"/>
      <c r="K84" s="31"/>
      <c r="L84" s="14"/>
    </row>
    <row r="85" spans="1:12" ht="18" customHeight="1" thickBot="1">
      <c r="A85" s="310">
        <v>754</v>
      </c>
      <c r="B85" s="311"/>
      <c r="C85" s="51" t="s">
        <v>31</v>
      </c>
      <c r="D85" s="52" t="e">
        <f>E85+F85</f>
        <v>#REF!</v>
      </c>
      <c r="E85" s="53" t="e">
        <f>E87+E91+E95</f>
        <v>#REF!</v>
      </c>
      <c r="F85" s="53" t="e">
        <f>F87+F91+F95</f>
        <v>#REF!</v>
      </c>
      <c r="G85" s="53" t="e">
        <f>G87+G91+G95</f>
        <v>#REF!</v>
      </c>
      <c r="H85" s="54" t="e">
        <f>E85/#REF!</f>
        <v>#REF!</v>
      </c>
      <c r="I85" s="196">
        <f>I87+I91+I95</f>
        <v>354117</v>
      </c>
      <c r="J85" s="94"/>
      <c r="K85" s="31"/>
      <c r="L85" s="11" t="e">
        <f>L87+L91+L95</f>
        <v>#REF!</v>
      </c>
    </row>
    <row r="86" spans="1:12" ht="12.75">
      <c r="A86" s="103"/>
      <c r="B86" s="125"/>
      <c r="C86" s="116"/>
      <c r="D86" s="127"/>
      <c r="E86" s="89"/>
      <c r="F86" s="89"/>
      <c r="G86" s="89"/>
      <c r="H86" s="90"/>
      <c r="I86" s="200"/>
      <c r="J86" s="37"/>
      <c r="K86" s="31"/>
      <c r="L86" s="12"/>
    </row>
    <row r="87" spans="1:12" ht="12.75">
      <c r="A87" s="104"/>
      <c r="B87" s="106">
        <v>75412</v>
      </c>
      <c r="C87" s="46" t="s">
        <v>32</v>
      </c>
      <c r="D87" s="65" t="e">
        <f>E87+F87</f>
        <v>#REF!</v>
      </c>
      <c r="E87" s="48" t="e">
        <f>SUM(#REF!)</f>
        <v>#REF!</v>
      </c>
      <c r="F87" s="48" t="e">
        <f>SUM(#REF!)</f>
        <v>#REF!</v>
      </c>
      <c r="G87" s="48" t="e">
        <f>SUM(#REF!)</f>
        <v>#REF!</v>
      </c>
      <c r="H87" s="109" t="e">
        <f>E87/#REF!</f>
        <v>#REF!</v>
      </c>
      <c r="I87" s="198">
        <f>SUM(I88)</f>
        <v>120400</v>
      </c>
      <c r="J87" s="37"/>
      <c r="K87" s="31"/>
      <c r="L87" s="13" t="e">
        <f>SUM(#REF!)</f>
        <v>#REF!</v>
      </c>
    </row>
    <row r="88" spans="1:12" ht="12.75">
      <c r="A88" s="104"/>
      <c r="B88" s="64"/>
      <c r="C88" s="46" t="s">
        <v>85</v>
      </c>
      <c r="D88" s="65"/>
      <c r="E88" s="48"/>
      <c r="F88" s="48"/>
      <c r="G88" s="48"/>
      <c r="H88" s="109"/>
      <c r="I88" s="198">
        <v>120400</v>
      </c>
      <c r="J88" s="37"/>
      <c r="K88" s="31"/>
      <c r="L88" s="13"/>
    </row>
    <row r="89" spans="1:13" s="179" customFormat="1" ht="12.75">
      <c r="A89" s="174"/>
      <c r="B89" s="175"/>
      <c r="C89" s="187" t="s">
        <v>126</v>
      </c>
      <c r="D89" s="76"/>
      <c r="E89" s="45"/>
      <c r="F89" s="45"/>
      <c r="G89" s="45"/>
      <c r="H89" s="168"/>
      <c r="I89" s="209">
        <v>45000</v>
      </c>
      <c r="J89" s="176"/>
      <c r="K89" s="177"/>
      <c r="L89" s="21"/>
      <c r="M89" s="178"/>
    </row>
    <row r="90" spans="1:12" ht="12.75">
      <c r="A90" s="104"/>
      <c r="B90" s="64"/>
      <c r="C90" s="82"/>
      <c r="D90" s="85"/>
      <c r="E90" s="83"/>
      <c r="F90" s="83"/>
      <c r="G90" s="83"/>
      <c r="H90" s="84"/>
      <c r="I90" s="212"/>
      <c r="J90" s="37"/>
      <c r="K90" s="31"/>
      <c r="L90" s="13"/>
    </row>
    <row r="91" spans="1:12" ht="12.75">
      <c r="A91" s="104"/>
      <c r="B91" s="106">
        <v>75414</v>
      </c>
      <c r="C91" s="46" t="s">
        <v>34</v>
      </c>
      <c r="D91" s="65">
        <f>E91+F91</f>
        <v>0</v>
      </c>
      <c r="E91" s="48">
        <f>SUM(E92:E93)</f>
        <v>0</v>
      </c>
      <c r="F91" s="48">
        <f>SUM(F92:F93)</f>
        <v>0</v>
      </c>
      <c r="G91" s="48">
        <f>SUM(G92:G93)</f>
        <v>0</v>
      </c>
      <c r="H91" s="109" t="e">
        <f>E91/#REF!</f>
        <v>#REF!</v>
      </c>
      <c r="I91" s="198">
        <f>I92</f>
        <v>23494</v>
      </c>
      <c r="J91" s="37"/>
      <c r="K91" s="31"/>
      <c r="L91" s="13">
        <f>SUM(L92:L93)</f>
        <v>12000</v>
      </c>
    </row>
    <row r="92" spans="1:12" ht="12.75">
      <c r="A92" s="104"/>
      <c r="B92" s="106"/>
      <c r="C92" s="46" t="s">
        <v>75</v>
      </c>
      <c r="D92" s="65">
        <f>E92+F92</f>
        <v>0</v>
      </c>
      <c r="E92" s="48">
        <v>0</v>
      </c>
      <c r="F92" s="48">
        <v>0</v>
      </c>
      <c r="G92" s="48">
        <v>0</v>
      </c>
      <c r="H92" s="109" t="e">
        <f>E92/#REF!</f>
        <v>#REF!</v>
      </c>
      <c r="I92" s="198">
        <v>23494</v>
      </c>
      <c r="J92" s="37"/>
      <c r="K92" s="31">
        <v>0.886</v>
      </c>
      <c r="L92" s="13">
        <v>10000</v>
      </c>
    </row>
    <row r="93" spans="1:13" s="179" customFormat="1" ht="12.75">
      <c r="A93" s="174"/>
      <c r="B93" s="175"/>
      <c r="C93" s="238" t="s">
        <v>80</v>
      </c>
      <c r="D93" s="188">
        <f>E93+F93</f>
        <v>0</v>
      </c>
      <c r="E93" s="239">
        <v>0</v>
      </c>
      <c r="F93" s="239">
        <v>0</v>
      </c>
      <c r="G93" s="239">
        <v>0</v>
      </c>
      <c r="H93" s="240" t="e">
        <f>E93/#REF!</f>
        <v>#REF!</v>
      </c>
      <c r="I93" s="241">
        <v>14996</v>
      </c>
      <c r="J93" s="176"/>
      <c r="K93" s="177">
        <v>0.886</v>
      </c>
      <c r="L93" s="21">
        <v>2000</v>
      </c>
      <c r="M93" s="178"/>
    </row>
    <row r="94" spans="1:12" ht="12.75">
      <c r="A94" s="104"/>
      <c r="B94" s="64"/>
      <c r="C94" s="100"/>
      <c r="D94" s="55"/>
      <c r="E94" s="48"/>
      <c r="F94" s="48"/>
      <c r="G94" s="48"/>
      <c r="H94" s="49"/>
      <c r="I94" s="198"/>
      <c r="J94" s="37"/>
      <c r="K94" s="31"/>
      <c r="L94" s="13"/>
    </row>
    <row r="95" spans="1:12" ht="12.75">
      <c r="A95" s="104"/>
      <c r="B95" s="106">
        <v>75416</v>
      </c>
      <c r="C95" s="100" t="s">
        <v>35</v>
      </c>
      <c r="D95" s="47">
        <f>SUM(D97:D97)</f>
        <v>103778.19</v>
      </c>
      <c r="E95" s="48">
        <f>SUM(E97:E97)</f>
        <v>100154.98</v>
      </c>
      <c r="F95" s="48">
        <f>SUM(F97:F97)</f>
        <v>3623.21</v>
      </c>
      <c r="G95" s="48">
        <f>SUM(G97:G97)</f>
        <v>0</v>
      </c>
      <c r="H95" s="49" t="e">
        <f>E95/#REF!</f>
        <v>#REF!</v>
      </c>
      <c r="I95" s="198">
        <f>I96</f>
        <v>210223</v>
      </c>
      <c r="J95" s="37"/>
      <c r="K95" s="31"/>
      <c r="L95" s="13">
        <f>SUM(L96:L97)</f>
        <v>145557</v>
      </c>
    </row>
    <row r="96" spans="1:12" ht="15.75" customHeight="1">
      <c r="A96" s="104"/>
      <c r="B96" s="64"/>
      <c r="C96" s="46" t="s">
        <v>75</v>
      </c>
      <c r="D96" s="47"/>
      <c r="E96" s="48"/>
      <c r="F96" s="48"/>
      <c r="G96" s="48"/>
      <c r="H96" s="49"/>
      <c r="I96" s="198">
        <v>210223</v>
      </c>
      <c r="J96" s="37"/>
      <c r="K96" s="31">
        <v>0.886</v>
      </c>
      <c r="L96" s="13">
        <v>3000</v>
      </c>
    </row>
    <row r="97" spans="1:13" s="220" customFormat="1" ht="14.25" customHeight="1">
      <c r="A97" s="104"/>
      <c r="B97" s="64"/>
      <c r="C97" s="187" t="s">
        <v>80</v>
      </c>
      <c r="D97" s="188">
        <f>E97+F97</f>
        <v>103778.19</v>
      </c>
      <c r="E97" s="45">
        <v>100154.98</v>
      </c>
      <c r="F97" s="45">
        <v>3623.21</v>
      </c>
      <c r="G97" s="45">
        <v>0</v>
      </c>
      <c r="H97" s="189" t="e">
        <f>E97/#REF!</f>
        <v>#REF!</v>
      </c>
      <c r="I97" s="209">
        <v>181412</v>
      </c>
      <c r="J97" s="37"/>
      <c r="K97" s="31">
        <v>0.886</v>
      </c>
      <c r="L97" s="218">
        <v>142557</v>
      </c>
      <c r="M97" s="219"/>
    </row>
    <row r="98" spans="1:12" ht="13.5" thickBot="1">
      <c r="A98" s="108"/>
      <c r="B98" s="115"/>
      <c r="C98" s="111"/>
      <c r="D98" s="97"/>
      <c r="E98" s="92"/>
      <c r="F98" s="92"/>
      <c r="G98" s="92"/>
      <c r="H98" s="93"/>
      <c r="I98" s="199"/>
      <c r="J98" s="37"/>
      <c r="K98" s="31"/>
      <c r="L98" s="14"/>
    </row>
    <row r="99" spans="1:12" ht="41.25" customHeight="1" thickBot="1">
      <c r="A99" s="310">
        <v>756</v>
      </c>
      <c r="B99" s="311"/>
      <c r="C99" s="66" t="s">
        <v>36</v>
      </c>
      <c r="D99" s="52">
        <f>D101</f>
        <v>1225.0700000000002</v>
      </c>
      <c r="E99" s="53">
        <f>E101</f>
        <v>1073.14</v>
      </c>
      <c r="F99" s="53">
        <f>F101</f>
        <v>151.93</v>
      </c>
      <c r="G99" s="53">
        <f>G101</f>
        <v>0</v>
      </c>
      <c r="H99" s="54" t="e">
        <f>E99/#REF!</f>
        <v>#REF!</v>
      </c>
      <c r="I99" s="196">
        <f>I101</f>
        <v>7974</v>
      </c>
      <c r="J99" s="94"/>
      <c r="K99" s="31"/>
      <c r="L99" s="11">
        <f>L101</f>
        <v>1500</v>
      </c>
    </row>
    <row r="100" spans="1:12" ht="11.25" customHeight="1">
      <c r="A100" s="122"/>
      <c r="B100" s="250"/>
      <c r="C100" s="186"/>
      <c r="D100" s="85"/>
      <c r="E100" s="133"/>
      <c r="F100" s="133"/>
      <c r="G100" s="133"/>
      <c r="H100" s="86"/>
      <c r="I100" s="207"/>
      <c r="J100" s="37"/>
      <c r="K100" s="31"/>
      <c r="L100" s="142"/>
    </row>
    <row r="101" spans="1:12" ht="27.75" customHeight="1">
      <c r="A101" s="122"/>
      <c r="B101" s="106">
        <v>75647</v>
      </c>
      <c r="C101" s="217" t="s">
        <v>105</v>
      </c>
      <c r="D101" s="65">
        <f>E101+F101</f>
        <v>1225.0700000000002</v>
      </c>
      <c r="E101" s="48">
        <f>SUM(E103:E103)</f>
        <v>1073.14</v>
      </c>
      <c r="F101" s="48">
        <f>SUM(F103:F103)</f>
        <v>151.93</v>
      </c>
      <c r="G101" s="48">
        <f>SUM(G103:G103)</f>
        <v>0</v>
      </c>
      <c r="H101" s="109" t="e">
        <f>E101/#REF!</f>
        <v>#REF!</v>
      </c>
      <c r="I101" s="198">
        <f>SUM(I102)</f>
        <v>7974</v>
      </c>
      <c r="J101" s="37"/>
      <c r="K101" s="31"/>
      <c r="L101" s="22">
        <f>SUM(L104:L104)</f>
        <v>1500</v>
      </c>
    </row>
    <row r="102" spans="1:12" ht="14.25" customHeight="1">
      <c r="A102" s="122"/>
      <c r="B102" s="64"/>
      <c r="C102" s="46" t="s">
        <v>75</v>
      </c>
      <c r="D102" s="65"/>
      <c r="E102" s="48"/>
      <c r="F102" s="48"/>
      <c r="G102" s="48"/>
      <c r="H102" s="109"/>
      <c r="I102" s="198">
        <v>7974</v>
      </c>
      <c r="J102" s="37"/>
      <c r="K102" s="31"/>
      <c r="L102" s="22"/>
    </row>
    <row r="103" spans="1:13" s="194" customFormat="1" ht="13.5" customHeight="1">
      <c r="A103" s="122"/>
      <c r="B103" s="64"/>
      <c r="C103" s="187" t="s">
        <v>80</v>
      </c>
      <c r="D103" s="65">
        <f>E103+F103</f>
        <v>1225.0700000000002</v>
      </c>
      <c r="E103" s="48">
        <v>1073.14</v>
      </c>
      <c r="F103" s="48">
        <v>151.93</v>
      </c>
      <c r="G103" s="48">
        <v>0</v>
      </c>
      <c r="H103" s="109" t="e">
        <f>E103/#REF!</f>
        <v>#REF!</v>
      </c>
      <c r="I103" s="209">
        <v>1772</v>
      </c>
      <c r="J103" s="37"/>
      <c r="K103" s="31"/>
      <c r="L103" s="22"/>
      <c r="M103" s="193"/>
    </row>
    <row r="104" spans="1:12" ht="12.75" customHeight="1" thickBot="1">
      <c r="A104" s="108"/>
      <c r="B104" s="115"/>
      <c r="C104" s="251"/>
      <c r="D104" s="252"/>
      <c r="E104" s="251"/>
      <c r="F104" s="251"/>
      <c r="G104" s="251"/>
      <c r="H104" s="251"/>
      <c r="I104" s="253"/>
      <c r="J104" s="37"/>
      <c r="K104" s="31">
        <v>0.886</v>
      </c>
      <c r="L104" s="23">
        <v>1500</v>
      </c>
    </row>
    <row r="105" spans="1:12" ht="13.5" thickBot="1">
      <c r="A105" s="310">
        <v>757</v>
      </c>
      <c r="B105" s="311"/>
      <c r="C105" s="51" t="s">
        <v>37</v>
      </c>
      <c r="D105" s="52">
        <f>E105+F105</f>
        <v>137622.26</v>
      </c>
      <c r="E105" s="53">
        <f>SUM(E107)</f>
        <v>137622.26</v>
      </c>
      <c r="F105" s="53">
        <f>SUM(F107)</f>
        <v>0</v>
      </c>
      <c r="G105" s="53">
        <f>SUM(G107)</f>
        <v>0</v>
      </c>
      <c r="H105" s="54" t="e">
        <f>E105/#REF!</f>
        <v>#REF!</v>
      </c>
      <c r="I105" s="196">
        <f>SUM(I107)</f>
        <v>277330</v>
      </c>
      <c r="J105" s="94"/>
      <c r="K105" s="31"/>
      <c r="L105" s="11">
        <f>SUM(L107)</f>
        <v>385260</v>
      </c>
    </row>
    <row r="106" spans="1:12" ht="12.75">
      <c r="A106" s="122"/>
      <c r="B106" s="64"/>
      <c r="C106" s="105"/>
      <c r="D106" s="55"/>
      <c r="E106" s="63"/>
      <c r="F106" s="63"/>
      <c r="G106" s="63"/>
      <c r="H106" s="57"/>
      <c r="I106" s="204"/>
      <c r="J106" s="37"/>
      <c r="K106" s="31"/>
      <c r="L106" s="16"/>
    </row>
    <row r="107" spans="1:12" ht="24" customHeight="1">
      <c r="A107" s="104"/>
      <c r="B107" s="106">
        <v>75702</v>
      </c>
      <c r="C107" s="100" t="s">
        <v>38</v>
      </c>
      <c r="D107" s="47">
        <f>E107+F107</f>
        <v>137622.26</v>
      </c>
      <c r="E107" s="48">
        <f>SUM(E108)</f>
        <v>137622.26</v>
      </c>
      <c r="F107" s="48">
        <f>SUM(F108)</f>
        <v>0</v>
      </c>
      <c r="G107" s="48">
        <f>SUM(G108)</f>
        <v>0</v>
      </c>
      <c r="H107" s="49" t="e">
        <f>E107/#REF!</f>
        <v>#REF!</v>
      </c>
      <c r="I107" s="198">
        <f>SUM(I108)</f>
        <v>277330</v>
      </c>
      <c r="J107" s="37"/>
      <c r="K107" s="31"/>
      <c r="L107" s="13">
        <f>SUM(L108)</f>
        <v>385260</v>
      </c>
    </row>
    <row r="108" spans="1:12" ht="15.75" customHeight="1">
      <c r="A108" s="104"/>
      <c r="B108" s="64"/>
      <c r="C108" s="46" t="s">
        <v>75</v>
      </c>
      <c r="D108" s="47">
        <f>E108+F108</f>
        <v>137622.26</v>
      </c>
      <c r="E108" s="48">
        <v>137622.26</v>
      </c>
      <c r="F108" s="48">
        <v>0</v>
      </c>
      <c r="G108" s="48">
        <v>0</v>
      </c>
      <c r="H108" s="49" t="e">
        <f>E108/#REF!</f>
        <v>#REF!</v>
      </c>
      <c r="I108" s="198">
        <v>277330</v>
      </c>
      <c r="J108" s="37"/>
      <c r="K108" s="31"/>
      <c r="L108" s="13">
        <v>385260</v>
      </c>
    </row>
    <row r="109" spans="1:13" s="220" customFormat="1" ht="15" customHeight="1" thickBot="1">
      <c r="A109" s="108"/>
      <c r="B109" s="115"/>
      <c r="C109" s="91" t="s">
        <v>81</v>
      </c>
      <c r="D109" s="97"/>
      <c r="E109" s="92"/>
      <c r="F109" s="92"/>
      <c r="G109" s="92"/>
      <c r="H109" s="93"/>
      <c r="I109" s="199">
        <v>277330</v>
      </c>
      <c r="J109" s="37"/>
      <c r="K109" s="31"/>
      <c r="L109" s="222"/>
      <c r="M109" s="219"/>
    </row>
    <row r="110" spans="1:13" s="220" customFormat="1" ht="15" customHeight="1">
      <c r="A110" s="81"/>
      <c r="B110" s="64"/>
      <c r="C110" s="82"/>
      <c r="D110" s="96"/>
      <c r="E110" s="83"/>
      <c r="F110" s="83"/>
      <c r="G110" s="83"/>
      <c r="H110" s="84"/>
      <c r="I110" s="203"/>
      <c r="J110" s="37"/>
      <c r="K110" s="31"/>
      <c r="L110" s="222"/>
      <c r="M110" s="219"/>
    </row>
    <row r="111" spans="1:13" s="220" customFormat="1" ht="15" customHeight="1" thickBot="1">
      <c r="A111" s="81"/>
      <c r="B111" s="64"/>
      <c r="C111" s="82"/>
      <c r="D111" s="96"/>
      <c r="E111" s="83"/>
      <c r="F111" s="83"/>
      <c r="G111" s="83"/>
      <c r="H111" s="84"/>
      <c r="I111" s="203"/>
      <c r="J111" s="37"/>
      <c r="K111" s="31"/>
      <c r="L111" s="222"/>
      <c r="M111" s="219"/>
    </row>
    <row r="112" spans="1:12" ht="13.5" thickBot="1">
      <c r="A112" s="310">
        <v>758</v>
      </c>
      <c r="B112" s="311"/>
      <c r="C112" s="51" t="s">
        <v>39</v>
      </c>
      <c r="D112" s="52">
        <f>E112+F112</f>
        <v>646489</v>
      </c>
      <c r="E112" s="53">
        <f>E114+E117</f>
        <v>646489</v>
      </c>
      <c r="F112" s="53">
        <f>F114+F117</f>
        <v>0</v>
      </c>
      <c r="G112" s="53">
        <f>G114+G117</f>
        <v>0</v>
      </c>
      <c r="H112" s="54" t="e">
        <f>E112/#REF!</f>
        <v>#REF!</v>
      </c>
      <c r="I112" s="196">
        <f>I114+I117</f>
        <v>914571</v>
      </c>
      <c r="J112" s="94"/>
      <c r="K112" s="31"/>
      <c r="L112" s="11">
        <f>L114+L117</f>
        <v>1076472</v>
      </c>
    </row>
    <row r="113" spans="1:12" ht="12.75">
      <c r="A113" s="103"/>
      <c r="B113" s="125"/>
      <c r="C113" s="116"/>
      <c r="D113" s="127"/>
      <c r="E113" s="89"/>
      <c r="F113" s="89"/>
      <c r="G113" s="89"/>
      <c r="H113" s="90"/>
      <c r="I113" s="200"/>
      <c r="J113" s="37"/>
      <c r="K113" s="31"/>
      <c r="L113" s="12"/>
    </row>
    <row r="114" spans="1:12" ht="12.75" customHeight="1">
      <c r="A114" s="104"/>
      <c r="B114" s="114">
        <v>75831</v>
      </c>
      <c r="C114" s="46" t="s">
        <v>40</v>
      </c>
      <c r="D114" s="47">
        <f>E114+F114</f>
        <v>646489</v>
      </c>
      <c r="E114" s="48">
        <f>SUM(E115)</f>
        <v>646489</v>
      </c>
      <c r="F114" s="48">
        <f>SUM(F115)</f>
        <v>0</v>
      </c>
      <c r="G114" s="48">
        <f>SUM(G115)</f>
        <v>0</v>
      </c>
      <c r="H114" s="49" t="e">
        <f>E114/#REF!</f>
        <v>#REF!</v>
      </c>
      <c r="I114" s="198">
        <f>SUM(I115)</f>
        <v>730177</v>
      </c>
      <c r="J114" s="37"/>
      <c r="K114" s="31"/>
      <c r="L114" s="13">
        <f>SUM(L115)</f>
        <v>730177</v>
      </c>
    </row>
    <row r="115" spans="1:12" ht="15" customHeight="1">
      <c r="A115" s="104"/>
      <c r="B115" s="102"/>
      <c r="C115" s="46" t="s">
        <v>78</v>
      </c>
      <c r="D115" s="47">
        <f>E115+F115</f>
        <v>646489</v>
      </c>
      <c r="E115" s="48">
        <v>646489</v>
      </c>
      <c r="F115" s="48">
        <v>0</v>
      </c>
      <c r="G115" s="48">
        <v>0</v>
      </c>
      <c r="H115" s="49" t="e">
        <f>E115/#REF!</f>
        <v>#REF!</v>
      </c>
      <c r="I115" s="198">
        <v>730177</v>
      </c>
      <c r="J115" s="37"/>
      <c r="K115" s="31"/>
      <c r="L115" s="13">
        <v>730177</v>
      </c>
    </row>
    <row r="116" spans="1:12" ht="12.75">
      <c r="A116" s="104"/>
      <c r="B116" s="102"/>
      <c r="C116" s="100"/>
      <c r="D116" s="47"/>
      <c r="E116" s="48"/>
      <c r="F116" s="48"/>
      <c r="G116" s="48"/>
      <c r="H116" s="49"/>
      <c r="I116" s="198"/>
      <c r="J116" s="37"/>
      <c r="K116" s="31"/>
      <c r="L116" s="13"/>
    </row>
    <row r="117" spans="1:12" ht="12.75">
      <c r="A117" s="104"/>
      <c r="B117" s="106">
        <v>75818</v>
      </c>
      <c r="C117" s="100" t="s">
        <v>41</v>
      </c>
      <c r="D117" s="47">
        <f>E117+F117</f>
        <v>0</v>
      </c>
      <c r="E117" s="48">
        <f>SUM(E118)</f>
        <v>0</v>
      </c>
      <c r="F117" s="48">
        <f>SUM(F118)</f>
        <v>0</v>
      </c>
      <c r="G117" s="48">
        <f>SUM(G118)</f>
        <v>0</v>
      </c>
      <c r="H117" s="49" t="e">
        <f>E117/#REF!</f>
        <v>#REF!</v>
      </c>
      <c r="I117" s="198">
        <f>SUM(I118:I119)</f>
        <v>184394</v>
      </c>
      <c r="J117" s="37"/>
      <c r="K117" s="31"/>
      <c r="L117" s="13">
        <f>SUM(L118:L119)</f>
        <v>346295</v>
      </c>
    </row>
    <row r="118" spans="1:13" s="179" customFormat="1" ht="12.75">
      <c r="A118" s="174"/>
      <c r="B118" s="175"/>
      <c r="C118" s="187" t="s">
        <v>42</v>
      </c>
      <c r="D118" s="76">
        <f>E118+F118</f>
        <v>0</v>
      </c>
      <c r="E118" s="45">
        <v>0</v>
      </c>
      <c r="F118" s="45">
        <v>0</v>
      </c>
      <c r="G118" s="45">
        <v>0</v>
      </c>
      <c r="H118" s="168" t="e">
        <f>E118/#REF!</f>
        <v>#REF!</v>
      </c>
      <c r="I118" s="209">
        <v>80000</v>
      </c>
      <c r="J118" s="176"/>
      <c r="K118" s="177">
        <v>0.886</v>
      </c>
      <c r="L118" s="21">
        <v>170000</v>
      </c>
      <c r="M118" s="178"/>
    </row>
    <row r="119" spans="1:13" s="179" customFormat="1" ht="15" customHeight="1">
      <c r="A119" s="174"/>
      <c r="B119" s="175"/>
      <c r="C119" s="187" t="s">
        <v>82</v>
      </c>
      <c r="D119" s="76"/>
      <c r="E119" s="45"/>
      <c r="F119" s="45"/>
      <c r="G119" s="45"/>
      <c r="H119" s="168"/>
      <c r="I119" s="209">
        <v>104394</v>
      </c>
      <c r="J119" s="176"/>
      <c r="K119" s="177"/>
      <c r="L119" s="21">
        <v>176295</v>
      </c>
      <c r="M119" s="178"/>
    </row>
    <row r="120" spans="1:13" s="179" customFormat="1" ht="15" customHeight="1" thickBot="1">
      <c r="A120" s="174"/>
      <c r="B120" s="175"/>
      <c r="C120" s="231"/>
      <c r="D120" s="232"/>
      <c r="E120" s="233"/>
      <c r="F120" s="233"/>
      <c r="G120" s="233"/>
      <c r="H120" s="234"/>
      <c r="I120" s="244"/>
      <c r="J120" s="176"/>
      <c r="K120" s="177"/>
      <c r="L120" s="243"/>
      <c r="M120" s="178"/>
    </row>
    <row r="121" spans="1:12" ht="13.5" thickBot="1">
      <c r="A121" s="310">
        <v>801</v>
      </c>
      <c r="B121" s="311"/>
      <c r="C121" s="51" t="s">
        <v>43</v>
      </c>
      <c r="D121" s="52">
        <f>E121+F121</f>
        <v>0</v>
      </c>
      <c r="E121" s="53">
        <f>E123+E127+E133+E137+E140+E144+E152</f>
        <v>0</v>
      </c>
      <c r="F121" s="53">
        <f>F123+F127+F133+F137+F140+F144+F152</f>
        <v>0</v>
      </c>
      <c r="G121" s="53">
        <f>G123+G127+G133+G137+G140+G144+G152</f>
        <v>0</v>
      </c>
      <c r="H121" s="54" t="e">
        <f>E121/#REF!</f>
        <v>#REF!</v>
      </c>
      <c r="I121" s="196">
        <f>I123+I127+I133+I137+I140+I144+I149+I152</f>
        <v>4827792</v>
      </c>
      <c r="J121" s="94"/>
      <c r="K121" s="31"/>
      <c r="L121" s="11">
        <f>L123+L127+L133+L137+L140+L144+L152</f>
        <v>3431316</v>
      </c>
    </row>
    <row r="122" spans="1:12" ht="12.75">
      <c r="A122" s="103"/>
      <c r="B122" s="125"/>
      <c r="C122" s="116"/>
      <c r="D122" s="127"/>
      <c r="E122" s="89"/>
      <c r="F122" s="89"/>
      <c r="G122" s="89"/>
      <c r="H122" s="90"/>
      <c r="I122" s="200"/>
      <c r="J122" s="37"/>
      <c r="K122" s="31"/>
      <c r="L122" s="12"/>
    </row>
    <row r="123" spans="1:12" ht="12.75">
      <c r="A123" s="104"/>
      <c r="B123" s="106">
        <v>80101</v>
      </c>
      <c r="C123" s="100" t="s">
        <v>44</v>
      </c>
      <c r="D123" s="47">
        <f>E123+F123</f>
        <v>0</v>
      </c>
      <c r="E123" s="48">
        <f>SUM(E124:E125)</f>
        <v>0</v>
      </c>
      <c r="F123" s="48">
        <f>SUM(F124:F125)</f>
        <v>0</v>
      </c>
      <c r="G123" s="48">
        <f>SUM(G124:G125)</f>
        <v>0</v>
      </c>
      <c r="H123" s="49" t="e">
        <f>E123/#REF!</f>
        <v>#REF!</v>
      </c>
      <c r="I123" s="198">
        <f>I124</f>
        <v>1458907</v>
      </c>
      <c r="J123" s="37"/>
      <c r="K123" s="31"/>
      <c r="L123" s="13">
        <f>SUM(L124:L125)</f>
        <v>999845</v>
      </c>
    </row>
    <row r="124" spans="1:12" ht="15.75" customHeight="1">
      <c r="A124" s="104"/>
      <c r="B124" s="64"/>
      <c r="C124" s="46" t="s">
        <v>75</v>
      </c>
      <c r="D124" s="47">
        <f>E124+F124</f>
        <v>0</v>
      </c>
      <c r="E124" s="48"/>
      <c r="F124" s="48"/>
      <c r="G124" s="48"/>
      <c r="H124" s="49" t="e">
        <f>E124/#REF!</f>
        <v>#REF!</v>
      </c>
      <c r="I124" s="198">
        <v>1458907</v>
      </c>
      <c r="J124" s="37"/>
      <c r="K124" s="31">
        <v>0.886</v>
      </c>
      <c r="L124" s="13">
        <v>4762</v>
      </c>
    </row>
    <row r="125" spans="1:12" ht="12.75">
      <c r="A125" s="104"/>
      <c r="B125" s="64"/>
      <c r="C125" s="187" t="s">
        <v>80</v>
      </c>
      <c r="D125" s="47">
        <f>E125+F125</f>
        <v>0</v>
      </c>
      <c r="E125" s="48"/>
      <c r="F125" s="48"/>
      <c r="G125" s="48"/>
      <c r="H125" s="49" t="e">
        <f>E125/#REF!</f>
        <v>#REF!</v>
      </c>
      <c r="I125" s="209">
        <v>1247973</v>
      </c>
      <c r="J125" s="37"/>
      <c r="K125" s="31">
        <v>0.886</v>
      </c>
      <c r="L125" s="13">
        <v>995083</v>
      </c>
    </row>
    <row r="126" spans="1:12" ht="12.75">
      <c r="A126" s="104"/>
      <c r="B126" s="64"/>
      <c r="C126" s="100"/>
      <c r="D126" s="55"/>
      <c r="E126" s="48"/>
      <c r="F126" s="48"/>
      <c r="G126" s="48"/>
      <c r="H126" s="49"/>
      <c r="I126" s="198"/>
      <c r="J126" s="37"/>
      <c r="K126" s="31"/>
      <c r="L126" s="13"/>
    </row>
    <row r="127" spans="1:12" ht="12.75">
      <c r="A127" s="104"/>
      <c r="B127" s="106">
        <v>80104</v>
      </c>
      <c r="C127" s="100" t="s">
        <v>45</v>
      </c>
      <c r="D127" s="47">
        <f>SUM(D128:D130)</f>
        <v>0</v>
      </c>
      <c r="E127" s="48">
        <f>SUM(E128:E130)</f>
        <v>0</v>
      </c>
      <c r="F127" s="48">
        <f>SUM(F128:F130)</f>
        <v>0</v>
      </c>
      <c r="G127" s="48">
        <f>SUM(G128:G129)</f>
        <v>0</v>
      </c>
      <c r="H127" s="49" t="e">
        <f>E127/#REF!</f>
        <v>#REF!</v>
      </c>
      <c r="I127" s="198">
        <f>I128+I130</f>
        <v>1010976</v>
      </c>
      <c r="J127" s="37"/>
      <c r="K127" s="31"/>
      <c r="L127" s="13">
        <f>SUM(L128:L130)</f>
        <v>735335</v>
      </c>
    </row>
    <row r="128" spans="1:12" ht="14.25" customHeight="1">
      <c r="A128" s="104"/>
      <c r="B128" s="64"/>
      <c r="C128" s="46" t="s">
        <v>75</v>
      </c>
      <c r="D128" s="47">
        <f>E128+F128</f>
        <v>0</v>
      </c>
      <c r="E128" s="48"/>
      <c r="F128" s="48"/>
      <c r="G128" s="48"/>
      <c r="H128" s="49" t="e">
        <f>E128/#REF!</f>
        <v>#REF!</v>
      </c>
      <c r="I128" s="198">
        <v>845976</v>
      </c>
      <c r="J128" s="37"/>
      <c r="K128" s="31">
        <v>0.886</v>
      </c>
      <c r="L128" s="13">
        <v>1050</v>
      </c>
    </row>
    <row r="129" spans="1:13" s="185" customFormat="1" ht="12.75">
      <c r="A129" s="104"/>
      <c r="B129" s="64"/>
      <c r="C129" s="187" t="s">
        <v>80</v>
      </c>
      <c r="D129" s="47">
        <f>E129+F129</f>
        <v>0</v>
      </c>
      <c r="E129" s="48"/>
      <c r="F129" s="48"/>
      <c r="G129" s="48"/>
      <c r="H129" s="49" t="e">
        <f>E129/#REF!</f>
        <v>#REF!</v>
      </c>
      <c r="I129" s="209">
        <v>689802</v>
      </c>
      <c r="J129" s="181"/>
      <c r="K129" s="182">
        <v>0.886</v>
      </c>
      <c r="L129" s="183">
        <v>569285</v>
      </c>
      <c r="M129" s="184"/>
    </row>
    <row r="130" spans="1:12" ht="14.25" customHeight="1">
      <c r="A130" s="104"/>
      <c r="B130" s="64"/>
      <c r="C130" s="46" t="s">
        <v>77</v>
      </c>
      <c r="D130" s="47">
        <f>E130+F130</f>
        <v>0</v>
      </c>
      <c r="E130" s="48"/>
      <c r="F130" s="48"/>
      <c r="G130" s="48"/>
      <c r="H130" s="49" t="e">
        <f>E130/#REF!</f>
        <v>#REF!</v>
      </c>
      <c r="I130" s="198">
        <v>165000</v>
      </c>
      <c r="J130" s="37"/>
      <c r="K130" s="31"/>
      <c r="L130" s="24">
        <v>165000</v>
      </c>
    </row>
    <row r="131" spans="1:13" s="229" customFormat="1" ht="14.25" customHeight="1">
      <c r="A131" s="104"/>
      <c r="B131" s="64"/>
      <c r="C131" s="46" t="s">
        <v>83</v>
      </c>
      <c r="D131" s="47"/>
      <c r="E131" s="48"/>
      <c r="F131" s="48"/>
      <c r="G131" s="48"/>
      <c r="H131" s="49"/>
      <c r="I131" s="198">
        <v>165000</v>
      </c>
      <c r="J131" s="37"/>
      <c r="K131" s="31"/>
      <c r="L131" s="245"/>
      <c r="M131" s="228"/>
    </row>
    <row r="132" spans="1:12" ht="12.75">
      <c r="A132" s="104"/>
      <c r="B132" s="64"/>
      <c r="C132" s="100"/>
      <c r="D132" s="47"/>
      <c r="E132" s="48"/>
      <c r="F132" s="48"/>
      <c r="G132" s="48"/>
      <c r="H132" s="49"/>
      <c r="I132" s="198"/>
      <c r="J132" s="37"/>
      <c r="K132" s="31"/>
      <c r="L132" s="13"/>
    </row>
    <row r="133" spans="1:12" ht="12.75">
      <c r="A133" s="104"/>
      <c r="B133" s="114">
        <v>80110</v>
      </c>
      <c r="C133" s="46" t="s">
        <v>46</v>
      </c>
      <c r="D133" s="47">
        <f>E133+F133</f>
        <v>0</v>
      </c>
      <c r="E133" s="48">
        <f>SUM(E134:E135)</f>
        <v>0</v>
      </c>
      <c r="F133" s="48">
        <f>SUM(F134:F135)</f>
        <v>0</v>
      </c>
      <c r="G133" s="48">
        <f>SUM(G134:G135)</f>
        <v>0</v>
      </c>
      <c r="H133" s="49" t="e">
        <f>E133/#REF!</f>
        <v>#REF!</v>
      </c>
      <c r="I133" s="198">
        <f>I134</f>
        <v>1147567</v>
      </c>
      <c r="J133" s="37"/>
      <c r="K133" s="31"/>
      <c r="L133" s="13">
        <f>SUM(L134:L135)</f>
        <v>754179</v>
      </c>
    </row>
    <row r="134" spans="1:12" ht="14.25" customHeight="1">
      <c r="A134" s="104"/>
      <c r="B134" s="64"/>
      <c r="C134" s="46" t="s">
        <v>75</v>
      </c>
      <c r="D134" s="47">
        <f>E134+F134</f>
        <v>0</v>
      </c>
      <c r="E134" s="48"/>
      <c r="F134" s="48"/>
      <c r="G134" s="48"/>
      <c r="H134" s="49" t="e">
        <f>E134/#REF!</f>
        <v>#REF!</v>
      </c>
      <c r="I134" s="198">
        <v>1147567</v>
      </c>
      <c r="J134" s="37"/>
      <c r="K134" s="31">
        <v>0.886</v>
      </c>
      <c r="L134" s="13">
        <v>3855</v>
      </c>
    </row>
    <row r="135" spans="1:12" ht="12.75">
      <c r="A135" s="104"/>
      <c r="B135" s="64"/>
      <c r="C135" s="187" t="s">
        <v>80</v>
      </c>
      <c r="D135" s="47">
        <f>E135+F135</f>
        <v>0</v>
      </c>
      <c r="E135" s="48"/>
      <c r="F135" s="48"/>
      <c r="G135" s="48"/>
      <c r="H135" s="49" t="e">
        <f>E135/#REF!</f>
        <v>#REF!</v>
      </c>
      <c r="I135" s="209">
        <v>942505</v>
      </c>
      <c r="J135" s="37"/>
      <c r="K135" s="31">
        <v>0.886</v>
      </c>
      <c r="L135" s="13">
        <v>750324</v>
      </c>
    </row>
    <row r="136" spans="1:12" ht="12.75">
      <c r="A136" s="104"/>
      <c r="B136" s="64"/>
      <c r="C136" s="100"/>
      <c r="D136" s="55"/>
      <c r="E136" s="48"/>
      <c r="F136" s="48"/>
      <c r="G136" s="48"/>
      <c r="H136" s="49"/>
      <c r="I136" s="198"/>
      <c r="J136" s="37"/>
      <c r="K136" s="31"/>
      <c r="L136" s="13"/>
    </row>
    <row r="137" spans="1:12" ht="12.75">
      <c r="A137" s="104"/>
      <c r="B137" s="114">
        <v>80113</v>
      </c>
      <c r="C137" s="46" t="s">
        <v>47</v>
      </c>
      <c r="D137" s="47">
        <f>E137+F137</f>
        <v>0</v>
      </c>
      <c r="E137" s="48">
        <f>SUM(E138:E138)</f>
        <v>0</v>
      </c>
      <c r="F137" s="48">
        <f>SUM(F138:F138)</f>
        <v>0</v>
      </c>
      <c r="G137" s="48">
        <f>SUM(G138:G138)</f>
        <v>0</v>
      </c>
      <c r="H137" s="49" t="e">
        <f>E137/#REF!</f>
        <v>#REF!</v>
      </c>
      <c r="I137" s="198">
        <f>SUM(I138:I138)</f>
        <v>97087</v>
      </c>
      <c r="J137" s="37"/>
      <c r="K137" s="31"/>
      <c r="L137" s="13">
        <f>SUM(L138:L138)</f>
        <v>2092</v>
      </c>
    </row>
    <row r="138" spans="1:12" ht="12.75">
      <c r="A138" s="104"/>
      <c r="B138" s="64"/>
      <c r="C138" s="46" t="s">
        <v>85</v>
      </c>
      <c r="D138" s="47">
        <f>E138+F138</f>
        <v>0</v>
      </c>
      <c r="E138" s="48"/>
      <c r="F138" s="48"/>
      <c r="G138" s="48"/>
      <c r="H138" s="49" t="e">
        <f>E138/#REF!</f>
        <v>#REF!</v>
      </c>
      <c r="I138" s="198">
        <v>97087</v>
      </c>
      <c r="J138" s="37"/>
      <c r="K138" s="31">
        <v>0.886</v>
      </c>
      <c r="L138" s="13">
        <v>2092</v>
      </c>
    </row>
    <row r="139" spans="1:12" ht="12.75">
      <c r="A139" s="104"/>
      <c r="B139" s="64"/>
      <c r="C139" s="100"/>
      <c r="D139" s="55"/>
      <c r="E139" s="48"/>
      <c r="F139" s="48"/>
      <c r="G139" s="48"/>
      <c r="H139" s="49"/>
      <c r="I139" s="198"/>
      <c r="J139" s="37"/>
      <c r="K139" s="31"/>
      <c r="L139" s="13"/>
    </row>
    <row r="140" spans="1:12" ht="12.75" customHeight="1">
      <c r="A140" s="104"/>
      <c r="B140" s="106">
        <v>80114</v>
      </c>
      <c r="C140" s="100" t="s">
        <v>48</v>
      </c>
      <c r="D140" s="47">
        <f>E140+F140</f>
        <v>0</v>
      </c>
      <c r="E140" s="48">
        <f>SUM(E141:E142)</f>
        <v>0</v>
      </c>
      <c r="F140" s="48">
        <f>SUM(F141:F142)</f>
        <v>0</v>
      </c>
      <c r="G140" s="48">
        <f>SUM(G141:G142)</f>
        <v>0</v>
      </c>
      <c r="H140" s="49" t="e">
        <f>E140/#REF!</f>
        <v>#REF!</v>
      </c>
      <c r="I140" s="198">
        <f>I141</f>
        <v>172349</v>
      </c>
      <c r="J140" s="37"/>
      <c r="K140" s="31"/>
      <c r="L140" s="13">
        <f>SUM(L141:L142)</f>
        <v>139817</v>
      </c>
    </row>
    <row r="141" spans="1:12" ht="12.75">
      <c r="A141" s="104"/>
      <c r="B141" s="64"/>
      <c r="C141" s="46" t="s">
        <v>75</v>
      </c>
      <c r="D141" s="47">
        <f>E141+F141</f>
        <v>0</v>
      </c>
      <c r="E141" s="48"/>
      <c r="F141" s="48"/>
      <c r="G141" s="48"/>
      <c r="H141" s="49" t="e">
        <f>E141/#REF!</f>
        <v>#REF!</v>
      </c>
      <c r="I141" s="198">
        <v>172349</v>
      </c>
      <c r="J141" s="37"/>
      <c r="K141" s="31">
        <v>0.886</v>
      </c>
      <c r="L141" s="13">
        <v>131327</v>
      </c>
    </row>
    <row r="142" spans="1:13" s="179" customFormat="1" ht="12.75">
      <c r="A142" s="174"/>
      <c r="B142" s="175"/>
      <c r="C142" s="187" t="s">
        <v>80</v>
      </c>
      <c r="D142" s="188">
        <f>E142+F142</f>
        <v>0</v>
      </c>
      <c r="E142" s="45"/>
      <c r="F142" s="45"/>
      <c r="G142" s="45"/>
      <c r="H142" s="189" t="e">
        <f>E142/#REF!</f>
        <v>#REF!</v>
      </c>
      <c r="I142" s="209">
        <v>147792</v>
      </c>
      <c r="J142" s="176"/>
      <c r="K142" s="177">
        <v>0.886</v>
      </c>
      <c r="L142" s="21">
        <v>8490</v>
      </c>
      <c r="M142" s="178"/>
    </row>
    <row r="143" spans="1:12" ht="12.75">
      <c r="A143" s="104"/>
      <c r="B143" s="64"/>
      <c r="C143" s="100"/>
      <c r="D143" s="55"/>
      <c r="E143" s="48"/>
      <c r="F143" s="48"/>
      <c r="G143" s="48"/>
      <c r="H143" s="49"/>
      <c r="I143" s="198"/>
      <c r="J143" s="37"/>
      <c r="K143" s="31"/>
      <c r="L143" s="13"/>
    </row>
    <row r="144" spans="1:12" ht="12.75">
      <c r="A144" s="104"/>
      <c r="B144" s="106">
        <v>80120</v>
      </c>
      <c r="C144" s="46" t="s">
        <v>49</v>
      </c>
      <c r="D144" s="65">
        <f>E144+F144</f>
        <v>0</v>
      </c>
      <c r="E144" s="48">
        <f>SUM(E145:E147)</f>
        <v>0</v>
      </c>
      <c r="F144" s="48">
        <f>SUM(F145:F147)</f>
        <v>0</v>
      </c>
      <c r="G144" s="48">
        <f>SUM(G145:G147)</f>
        <v>0</v>
      </c>
      <c r="H144" s="49" t="e">
        <f>E144/#REF!</f>
        <v>#REF!</v>
      </c>
      <c r="I144" s="198">
        <f>I145</f>
        <v>414486</v>
      </c>
      <c r="J144" s="37"/>
      <c r="K144" s="31"/>
      <c r="L144" s="14">
        <f>SUM(L145:L147)</f>
        <v>300048</v>
      </c>
    </row>
    <row r="145" spans="1:12" ht="12" customHeight="1">
      <c r="A145" s="104"/>
      <c r="B145" s="64"/>
      <c r="C145" s="316" t="s">
        <v>75</v>
      </c>
      <c r="D145" s="65"/>
      <c r="E145" s="48"/>
      <c r="F145" s="48"/>
      <c r="G145" s="48"/>
      <c r="H145" s="49"/>
      <c r="I145" s="318">
        <v>414486</v>
      </c>
      <c r="J145" s="37"/>
      <c r="K145" s="31">
        <v>0.886</v>
      </c>
      <c r="L145" s="14">
        <v>685</v>
      </c>
    </row>
    <row r="146" spans="1:12" ht="1.5" customHeight="1" hidden="1">
      <c r="A146" s="104"/>
      <c r="B146" s="64"/>
      <c r="C146" s="317"/>
      <c r="D146" s="65">
        <f>E146+F146</f>
        <v>0</v>
      </c>
      <c r="E146" s="48"/>
      <c r="F146" s="48"/>
      <c r="G146" s="48"/>
      <c r="H146" s="49" t="e">
        <f>E146/#REF!</f>
        <v>#REF!</v>
      </c>
      <c r="I146" s="318"/>
      <c r="J146" s="37"/>
      <c r="K146" s="31">
        <v>0.886</v>
      </c>
      <c r="L146" s="16"/>
    </row>
    <row r="147" spans="1:12" ht="12.75">
      <c r="A147" s="104"/>
      <c r="B147" s="64"/>
      <c r="C147" s="187" t="s">
        <v>80</v>
      </c>
      <c r="D147" s="65">
        <f>E147+F147</f>
        <v>0</v>
      </c>
      <c r="E147" s="48"/>
      <c r="F147" s="48"/>
      <c r="G147" s="48"/>
      <c r="H147" s="49" t="e">
        <f>E147/#REF!</f>
        <v>#REF!</v>
      </c>
      <c r="I147" s="209">
        <v>359126</v>
      </c>
      <c r="J147" s="37"/>
      <c r="K147" s="31">
        <v>0.886</v>
      </c>
      <c r="L147" s="16">
        <v>299363</v>
      </c>
    </row>
    <row r="148" spans="1:12" ht="12.75">
      <c r="A148" s="104"/>
      <c r="B148" s="64"/>
      <c r="C148" s="231"/>
      <c r="D148" s="96"/>
      <c r="E148" s="83"/>
      <c r="F148" s="83"/>
      <c r="G148" s="83"/>
      <c r="H148" s="84"/>
      <c r="I148" s="209"/>
      <c r="J148" s="37"/>
      <c r="K148" s="31"/>
      <c r="L148" s="16"/>
    </row>
    <row r="149" spans="1:12" ht="12.75">
      <c r="A149" s="104"/>
      <c r="B149" s="114">
        <v>80146</v>
      </c>
      <c r="C149" s="46" t="s">
        <v>135</v>
      </c>
      <c r="D149" s="65"/>
      <c r="E149" s="48"/>
      <c r="F149" s="48"/>
      <c r="G149" s="48"/>
      <c r="H149" s="49"/>
      <c r="I149" s="198">
        <f>SUM(I150)</f>
        <v>21350</v>
      </c>
      <c r="J149" s="37"/>
      <c r="K149" s="31"/>
      <c r="L149" s="16"/>
    </row>
    <row r="150" spans="1:13" s="220" customFormat="1" ht="12.75">
      <c r="A150" s="104"/>
      <c r="B150" s="64"/>
      <c r="C150" s="46" t="s">
        <v>78</v>
      </c>
      <c r="D150" s="65"/>
      <c r="E150" s="48"/>
      <c r="F150" s="48"/>
      <c r="G150" s="48"/>
      <c r="H150" s="49"/>
      <c r="I150" s="198">
        <v>21350</v>
      </c>
      <c r="J150" s="37"/>
      <c r="K150" s="31"/>
      <c r="L150" s="223"/>
      <c r="M150" s="219"/>
    </row>
    <row r="151" spans="1:12" ht="12.75">
      <c r="A151" s="104"/>
      <c r="B151" s="64"/>
      <c r="C151" s="82"/>
      <c r="D151" s="85"/>
      <c r="E151" s="83"/>
      <c r="F151" s="83"/>
      <c r="G151" s="83"/>
      <c r="H151" s="84"/>
      <c r="I151" s="198"/>
      <c r="J151" s="37"/>
      <c r="K151" s="31"/>
      <c r="L151" s="13"/>
    </row>
    <row r="152" spans="1:12" ht="12.75">
      <c r="A152" s="104"/>
      <c r="B152" s="106">
        <v>80195</v>
      </c>
      <c r="C152" s="46" t="s">
        <v>137</v>
      </c>
      <c r="D152" s="65">
        <f>E152+F152</f>
        <v>0</v>
      </c>
      <c r="E152" s="48">
        <f>SUM(E155:E155)</f>
        <v>0</v>
      </c>
      <c r="F152" s="48">
        <f>SUM(F155:F155)</f>
        <v>0</v>
      </c>
      <c r="G152" s="48">
        <f>SUM(G155:G155)</f>
        <v>0</v>
      </c>
      <c r="H152" s="49" t="e">
        <f>E152/#REF!</f>
        <v>#REF!</v>
      </c>
      <c r="I152" s="198">
        <f>I155+I153</f>
        <v>505070</v>
      </c>
      <c r="J152" s="37"/>
      <c r="K152" s="31"/>
      <c r="L152" s="13">
        <f>SUM(L155:L155)</f>
        <v>500000</v>
      </c>
    </row>
    <row r="153" spans="1:12" ht="12.75">
      <c r="A153" s="104"/>
      <c r="B153" s="64"/>
      <c r="C153" s="46" t="s">
        <v>138</v>
      </c>
      <c r="D153" s="47"/>
      <c r="E153" s="48"/>
      <c r="F153" s="48"/>
      <c r="G153" s="48"/>
      <c r="H153" s="49"/>
      <c r="I153" s="198">
        <f>SUM(I154)</f>
        <v>5070</v>
      </c>
      <c r="J153" s="37"/>
      <c r="K153" s="31"/>
      <c r="L153" s="13"/>
    </row>
    <row r="154" spans="1:13" s="179" customFormat="1" ht="12.75">
      <c r="A154" s="174"/>
      <c r="B154" s="175"/>
      <c r="C154" s="187" t="s">
        <v>80</v>
      </c>
      <c r="D154" s="188"/>
      <c r="E154" s="45"/>
      <c r="F154" s="45"/>
      <c r="G154" s="45"/>
      <c r="H154" s="189"/>
      <c r="I154" s="209">
        <v>5070</v>
      </c>
      <c r="J154" s="176"/>
      <c r="K154" s="177"/>
      <c r="L154" s="21"/>
      <c r="M154" s="178"/>
    </row>
    <row r="155" spans="1:12" ht="12.75" customHeight="1">
      <c r="A155" s="104"/>
      <c r="B155" s="64"/>
      <c r="C155" s="46" t="s">
        <v>77</v>
      </c>
      <c r="D155" s="47">
        <f>E155+F155</f>
        <v>0</v>
      </c>
      <c r="E155" s="48"/>
      <c r="F155" s="48"/>
      <c r="G155" s="48"/>
      <c r="H155" s="49" t="e">
        <f>E155/#REF!</f>
        <v>#REF!</v>
      </c>
      <c r="I155" s="198">
        <v>500000</v>
      </c>
      <c r="J155" s="37"/>
      <c r="K155" s="31"/>
      <c r="L155" s="13">
        <v>500000</v>
      </c>
    </row>
    <row r="156" spans="1:13" s="220" customFormat="1" ht="14.25" customHeight="1">
      <c r="A156" s="104"/>
      <c r="B156" s="64"/>
      <c r="C156" s="46" t="s">
        <v>84</v>
      </c>
      <c r="D156" s="65"/>
      <c r="E156" s="48"/>
      <c r="F156" s="48"/>
      <c r="G156" s="48"/>
      <c r="H156" s="109"/>
      <c r="I156" s="198">
        <v>500000</v>
      </c>
      <c r="J156" s="37"/>
      <c r="K156" s="31"/>
      <c r="L156" s="218">
        <v>125000</v>
      </c>
      <c r="M156" s="219"/>
    </row>
    <row r="157" spans="1:12" ht="13.5" thickBot="1">
      <c r="A157" s="104"/>
      <c r="B157" s="64"/>
      <c r="C157" s="231"/>
      <c r="D157" s="96"/>
      <c r="E157" s="83"/>
      <c r="F157" s="83"/>
      <c r="G157" s="83"/>
      <c r="H157" s="84"/>
      <c r="I157" s="244"/>
      <c r="J157" s="37"/>
      <c r="K157" s="31"/>
      <c r="L157" s="25"/>
    </row>
    <row r="158" spans="1:12" ht="13.5" thickBot="1">
      <c r="A158" s="310">
        <v>851</v>
      </c>
      <c r="B158" s="311"/>
      <c r="C158" s="51" t="s">
        <v>50</v>
      </c>
      <c r="D158" s="52">
        <f>E158+F158</f>
        <v>14165.08</v>
      </c>
      <c r="E158" s="53">
        <f>E160+E163</f>
        <v>14165.08</v>
      </c>
      <c r="F158" s="53">
        <f>F160+F163</f>
        <v>0</v>
      </c>
      <c r="G158" s="53">
        <f>G160+G163</f>
        <v>0</v>
      </c>
      <c r="H158" s="54" t="e">
        <f>E158/#REF!</f>
        <v>#REF!</v>
      </c>
      <c r="I158" s="196">
        <f>I160+I163</f>
        <v>121572</v>
      </c>
      <c r="J158" s="94"/>
      <c r="K158" s="31"/>
      <c r="L158" s="11">
        <f>L160+L163</f>
        <v>249</v>
      </c>
    </row>
    <row r="159" spans="1:12" ht="12.75">
      <c r="A159" s="103"/>
      <c r="B159" s="125"/>
      <c r="C159" s="116"/>
      <c r="D159" s="88"/>
      <c r="E159" s="89"/>
      <c r="F159" s="89"/>
      <c r="G159" s="89"/>
      <c r="H159" s="90"/>
      <c r="I159" s="200"/>
      <c r="J159" s="37"/>
      <c r="K159" s="31"/>
      <c r="L159" s="12"/>
    </row>
    <row r="160" spans="1:12" ht="12.75">
      <c r="A160" s="104"/>
      <c r="B160" s="106">
        <v>85121</v>
      </c>
      <c r="C160" s="100" t="s">
        <v>51</v>
      </c>
      <c r="D160" s="47">
        <f>SUM(D161:D161)</f>
        <v>14165.08</v>
      </c>
      <c r="E160" s="48">
        <f>SUM(E161:E161)</f>
        <v>14165.08</v>
      </c>
      <c r="F160" s="48">
        <f>SUM(F161:F161)</f>
        <v>0</v>
      </c>
      <c r="G160" s="48">
        <f>SUM(G161:G161)</f>
        <v>0</v>
      </c>
      <c r="H160" s="49" t="e">
        <f>E160/#REF!</f>
        <v>#REF!</v>
      </c>
      <c r="I160" s="198">
        <f>SUM(I161:I161)</f>
        <v>34002</v>
      </c>
      <c r="J160" s="37"/>
      <c r="K160" s="31"/>
      <c r="L160" s="13">
        <f>SUM(L161:L161)</f>
        <v>0</v>
      </c>
    </row>
    <row r="161" spans="1:12" ht="12.75">
      <c r="A161" s="104"/>
      <c r="B161" s="64"/>
      <c r="C161" s="46" t="s">
        <v>85</v>
      </c>
      <c r="D161" s="47">
        <f>E161+F161</f>
        <v>14165.08</v>
      </c>
      <c r="E161" s="48">
        <v>14165.08</v>
      </c>
      <c r="F161" s="48"/>
      <c r="G161" s="48"/>
      <c r="H161" s="49" t="e">
        <f>E161/#REF!</f>
        <v>#REF!</v>
      </c>
      <c r="I161" s="198">
        <v>34002</v>
      </c>
      <c r="J161" s="37"/>
      <c r="K161" s="31"/>
      <c r="L161" s="13">
        <v>0</v>
      </c>
    </row>
    <row r="162" spans="1:12" ht="12.75">
      <c r="A162" s="104"/>
      <c r="B162" s="64"/>
      <c r="C162" s="100"/>
      <c r="D162" s="55"/>
      <c r="E162" s="48"/>
      <c r="F162" s="48"/>
      <c r="G162" s="48"/>
      <c r="H162" s="49"/>
      <c r="I162" s="198"/>
      <c r="J162" s="37"/>
      <c r="K162" s="31"/>
      <c r="L162" s="13"/>
    </row>
    <row r="163" spans="1:12" ht="12.75">
      <c r="A163" s="104"/>
      <c r="B163" s="106">
        <v>85154</v>
      </c>
      <c r="C163" s="107" t="s">
        <v>52</v>
      </c>
      <c r="D163" s="58">
        <f>E163+F163</f>
        <v>0</v>
      </c>
      <c r="E163" s="59">
        <f>SUM(E165:E165)</f>
        <v>0</v>
      </c>
      <c r="F163" s="59">
        <f>SUM(F164:F165)</f>
        <v>0</v>
      </c>
      <c r="G163" s="59">
        <f>SUM(G164:G165)</f>
        <v>0</v>
      </c>
      <c r="H163" s="60" t="e">
        <f>E163/#REF!</f>
        <v>#REF!</v>
      </c>
      <c r="I163" s="208">
        <f>I164</f>
        <v>87570</v>
      </c>
      <c r="J163" s="37"/>
      <c r="K163" s="31"/>
      <c r="L163" s="14">
        <f>SUM(L165:L165)</f>
        <v>249</v>
      </c>
    </row>
    <row r="164" spans="1:12" ht="12.75">
      <c r="A164" s="104"/>
      <c r="B164" s="64"/>
      <c r="C164" s="46" t="s">
        <v>75</v>
      </c>
      <c r="D164" s="68"/>
      <c r="E164" s="69"/>
      <c r="F164" s="59"/>
      <c r="G164" s="59"/>
      <c r="H164" s="60"/>
      <c r="I164" s="198">
        <v>87570</v>
      </c>
      <c r="J164" s="37"/>
      <c r="K164" s="31"/>
      <c r="L164" s="14"/>
    </row>
    <row r="165" spans="1:12" ht="12.75">
      <c r="A165" s="104"/>
      <c r="B165" s="64"/>
      <c r="C165" s="187" t="s">
        <v>80</v>
      </c>
      <c r="D165" s="47">
        <f>E165+F165</f>
        <v>0</v>
      </c>
      <c r="E165" s="70"/>
      <c r="F165" s="63"/>
      <c r="G165" s="63"/>
      <c r="H165" s="67" t="e">
        <f>E165/#REF!</f>
        <v>#REF!</v>
      </c>
      <c r="I165" s="241">
        <v>29099</v>
      </c>
      <c r="J165" s="37"/>
      <c r="K165" s="31"/>
      <c r="L165" s="16">
        <v>249</v>
      </c>
    </row>
    <row r="166" spans="1:12" ht="13.5" thickBot="1">
      <c r="A166" s="108"/>
      <c r="B166" s="115"/>
      <c r="C166" s="111"/>
      <c r="D166" s="79"/>
      <c r="E166" s="92"/>
      <c r="F166" s="92"/>
      <c r="G166" s="92"/>
      <c r="H166" s="93"/>
      <c r="I166" s="199"/>
      <c r="J166" s="37"/>
      <c r="K166" s="31"/>
      <c r="L166" s="14"/>
    </row>
    <row r="167" spans="1:12" ht="13.5" thickBot="1">
      <c r="A167" s="310">
        <v>852</v>
      </c>
      <c r="B167" s="311"/>
      <c r="C167" s="51" t="s">
        <v>53</v>
      </c>
      <c r="D167" s="52" t="e">
        <f>E167+F167</f>
        <v>#REF!</v>
      </c>
      <c r="E167" s="53" t="e">
        <f>#REF!+E169+E176+E179+E183+#REF!+E186+#REF!</f>
        <v>#REF!</v>
      </c>
      <c r="F167" s="53" t="e">
        <f>#REF!+F169+F176+F179+F183+#REF!+F186+#REF!</f>
        <v>#REF!</v>
      </c>
      <c r="G167" s="53" t="e">
        <f>#REF!+G176+G179+G183+#REF!+G186+G169+#REF!</f>
        <v>#REF!</v>
      </c>
      <c r="H167" s="54" t="e">
        <f>E167/#REF!</f>
        <v>#REF!</v>
      </c>
      <c r="I167" s="196">
        <f>I169+I176+I179+I183+I186+I190+I194</f>
        <v>1866203</v>
      </c>
      <c r="J167" s="94"/>
      <c r="K167" s="31"/>
      <c r="L167" s="11" t="e">
        <f>#REF!+L169+L176+L179+L183+#REF!+L186+#REF!</f>
        <v>#REF!</v>
      </c>
    </row>
    <row r="168" spans="1:12" ht="12.75">
      <c r="A168" s="103"/>
      <c r="B168" s="125"/>
      <c r="C168" s="117"/>
      <c r="D168" s="124"/>
      <c r="E168" s="119"/>
      <c r="F168" s="119"/>
      <c r="G168" s="119"/>
      <c r="H168" s="126"/>
      <c r="I168" s="206"/>
      <c r="J168" s="37"/>
      <c r="K168" s="31"/>
      <c r="L168" s="12"/>
    </row>
    <row r="169" spans="1:12" ht="26.25" customHeight="1">
      <c r="A169" s="122"/>
      <c r="B169" s="106">
        <v>85212</v>
      </c>
      <c r="C169" s="100" t="s">
        <v>54</v>
      </c>
      <c r="D169" s="47">
        <f>SUM(D170:D171)</f>
        <v>0</v>
      </c>
      <c r="E169" s="48">
        <f>SUM(E170:E171)</f>
        <v>0</v>
      </c>
      <c r="F169" s="48">
        <f>SUM(F170:F171)</f>
        <v>0</v>
      </c>
      <c r="G169" s="48" t="e">
        <f>SUM(#REF!)</f>
        <v>#REF!</v>
      </c>
      <c r="H169" s="49" t="e">
        <f>E169/#REF!</f>
        <v>#REF!</v>
      </c>
      <c r="I169" s="198">
        <f>I170</f>
        <v>796449</v>
      </c>
      <c r="J169" s="37"/>
      <c r="K169" s="31"/>
      <c r="L169" s="13">
        <f>SUM(L170:L171)</f>
        <v>793882</v>
      </c>
    </row>
    <row r="170" spans="1:12" ht="12.75">
      <c r="A170" s="122"/>
      <c r="B170" s="64"/>
      <c r="C170" s="46" t="s">
        <v>75</v>
      </c>
      <c r="D170" s="47">
        <f>E170+F170</f>
        <v>0</v>
      </c>
      <c r="E170" s="48"/>
      <c r="F170" s="48"/>
      <c r="G170" s="48">
        <v>0</v>
      </c>
      <c r="H170" s="49" t="e">
        <f>E170/#REF!</f>
        <v>#REF!</v>
      </c>
      <c r="I170" s="198">
        <v>796449</v>
      </c>
      <c r="J170" s="37"/>
      <c r="K170" s="31"/>
      <c r="L170" s="13">
        <v>784000</v>
      </c>
    </row>
    <row r="171" spans="1:12" ht="13.5" thickBot="1">
      <c r="A171" s="123"/>
      <c r="B171" s="115"/>
      <c r="C171" s="190" t="s">
        <v>80</v>
      </c>
      <c r="D171" s="97">
        <f>E171+F171</f>
        <v>0</v>
      </c>
      <c r="E171" s="92"/>
      <c r="F171" s="92"/>
      <c r="G171" s="92"/>
      <c r="H171" s="93" t="e">
        <f>E171/#REF!</f>
        <v>#REF!</v>
      </c>
      <c r="I171" s="210">
        <v>35836</v>
      </c>
      <c r="J171" s="37"/>
      <c r="K171" s="31"/>
      <c r="L171" s="13">
        <v>9882</v>
      </c>
    </row>
    <row r="172" spans="1:12" ht="12.75">
      <c r="A172" s="101"/>
      <c r="B172" s="102"/>
      <c r="C172" s="82"/>
      <c r="D172" s="96"/>
      <c r="E172" s="83"/>
      <c r="F172" s="83"/>
      <c r="G172" s="83"/>
      <c r="H172" s="84"/>
      <c r="I172" s="203"/>
      <c r="J172" s="37"/>
      <c r="K172" s="31"/>
      <c r="L172" s="13"/>
    </row>
    <row r="173" spans="1:12" ht="12.75">
      <c r="A173" s="101"/>
      <c r="B173" s="102"/>
      <c r="C173" s="82"/>
      <c r="D173" s="96"/>
      <c r="E173" s="83"/>
      <c r="F173" s="83"/>
      <c r="G173" s="83"/>
      <c r="H173" s="84"/>
      <c r="I173" s="203"/>
      <c r="J173" s="37"/>
      <c r="K173" s="31"/>
      <c r="L173" s="13"/>
    </row>
    <row r="174" spans="1:12" ht="12.75">
      <c r="A174" s="101"/>
      <c r="B174" s="102"/>
      <c r="C174" s="82"/>
      <c r="D174" s="96"/>
      <c r="E174" s="83"/>
      <c r="F174" s="83"/>
      <c r="G174" s="83"/>
      <c r="H174" s="84"/>
      <c r="I174" s="203"/>
      <c r="J174" s="37"/>
      <c r="K174" s="31"/>
      <c r="L174" s="13"/>
    </row>
    <row r="175" spans="1:12" ht="13.5" thickBot="1">
      <c r="A175" s="101"/>
      <c r="B175" s="102"/>
      <c r="C175" s="82"/>
      <c r="D175" s="96"/>
      <c r="E175" s="83"/>
      <c r="F175" s="83"/>
      <c r="G175" s="83"/>
      <c r="H175" s="84"/>
      <c r="I175" s="203"/>
      <c r="J175" s="37"/>
      <c r="K175" s="31"/>
      <c r="L175" s="13"/>
    </row>
    <row r="176" spans="1:12" ht="39.75" customHeight="1">
      <c r="A176" s="112"/>
      <c r="B176" s="113">
        <v>85213</v>
      </c>
      <c r="C176" s="110" t="s">
        <v>55</v>
      </c>
      <c r="D176" s="88">
        <f>E176+F176</f>
        <v>0</v>
      </c>
      <c r="E176" s="98">
        <f>SUM(E177)</f>
        <v>0</v>
      </c>
      <c r="F176" s="98">
        <f>SUM(F177)</f>
        <v>0</v>
      </c>
      <c r="G176" s="98">
        <f>SUM(G177)</f>
        <v>0</v>
      </c>
      <c r="H176" s="173" t="e">
        <f>E176/#REF!</f>
        <v>#REF!</v>
      </c>
      <c r="I176" s="211">
        <f>SUM(I177)</f>
        <v>10233</v>
      </c>
      <c r="J176" s="37"/>
      <c r="K176" s="31"/>
      <c r="L176" s="13">
        <f>SUM(L177)</f>
        <v>18693</v>
      </c>
    </row>
    <row r="177" spans="1:12" ht="12.75">
      <c r="A177" s="122"/>
      <c r="B177" s="102"/>
      <c r="C177" s="46" t="s">
        <v>85</v>
      </c>
      <c r="D177" s="47">
        <f>E177+F177</f>
        <v>0</v>
      </c>
      <c r="E177" s="48"/>
      <c r="F177" s="48"/>
      <c r="G177" s="48">
        <v>0</v>
      </c>
      <c r="H177" s="49" t="e">
        <f>E177/#REF!</f>
        <v>#REF!</v>
      </c>
      <c r="I177" s="198">
        <v>10233</v>
      </c>
      <c r="J177" s="37"/>
      <c r="K177" s="31"/>
      <c r="L177" s="13">
        <v>18693</v>
      </c>
    </row>
    <row r="178" spans="1:12" ht="12.75">
      <c r="A178" s="122"/>
      <c r="B178" s="102"/>
      <c r="C178" s="100"/>
      <c r="D178" s="47"/>
      <c r="E178" s="48"/>
      <c r="F178" s="48"/>
      <c r="G178" s="48"/>
      <c r="H178" s="49"/>
      <c r="I178" s="198"/>
      <c r="J178" s="37"/>
      <c r="K178" s="31"/>
      <c r="L178" s="13"/>
    </row>
    <row r="179" spans="1:12" ht="25.5" customHeight="1">
      <c r="A179" s="104"/>
      <c r="B179" s="106">
        <v>85214</v>
      </c>
      <c r="C179" s="100" t="s">
        <v>56</v>
      </c>
      <c r="D179" s="47">
        <f>E179+F179</f>
        <v>0</v>
      </c>
      <c r="E179" s="48">
        <f>SUM(E180:E180)</f>
        <v>0</v>
      </c>
      <c r="F179" s="48">
        <f>SUM(F180:F180)</f>
        <v>0</v>
      </c>
      <c r="G179" s="48">
        <f>SUM(G180:G180)</f>
        <v>0</v>
      </c>
      <c r="H179" s="49" t="e">
        <f>E179/#REF!</f>
        <v>#REF!</v>
      </c>
      <c r="I179" s="198">
        <f>SUM(I180)</f>
        <v>352056</v>
      </c>
      <c r="J179" s="37"/>
      <c r="K179" s="31"/>
      <c r="L179" s="13">
        <f>SUM(L180:L180)</f>
        <v>7833</v>
      </c>
    </row>
    <row r="180" spans="1:12" ht="12.75">
      <c r="A180" s="104"/>
      <c r="B180" s="64"/>
      <c r="C180" s="46" t="s">
        <v>75</v>
      </c>
      <c r="D180" s="65">
        <f>E180+F180</f>
        <v>0</v>
      </c>
      <c r="E180" s="48"/>
      <c r="F180" s="48"/>
      <c r="G180" s="48"/>
      <c r="H180" s="109" t="e">
        <f>E180/#REF!</f>
        <v>#REF!</v>
      </c>
      <c r="I180" s="198">
        <v>352056</v>
      </c>
      <c r="J180" s="37"/>
      <c r="K180" s="33">
        <v>0.886</v>
      </c>
      <c r="L180" s="14">
        <v>7833</v>
      </c>
    </row>
    <row r="181" spans="1:13" s="179" customFormat="1" ht="12.75">
      <c r="A181" s="174"/>
      <c r="B181" s="175"/>
      <c r="C181" s="187" t="s">
        <v>127</v>
      </c>
      <c r="D181" s="76"/>
      <c r="E181" s="45"/>
      <c r="F181" s="45"/>
      <c r="G181" s="45"/>
      <c r="H181" s="168"/>
      <c r="I181" s="209">
        <v>35000</v>
      </c>
      <c r="J181" s="176"/>
      <c r="K181" s="258"/>
      <c r="L181" s="243"/>
      <c r="M181" s="178"/>
    </row>
    <row r="182" spans="1:12" ht="12.75">
      <c r="A182" s="104"/>
      <c r="B182" s="64"/>
      <c r="C182" s="82"/>
      <c r="D182" s="96"/>
      <c r="E182" s="83"/>
      <c r="F182" s="83"/>
      <c r="G182" s="83"/>
      <c r="H182" s="84"/>
      <c r="I182" s="212"/>
      <c r="J182" s="37"/>
      <c r="K182" s="33"/>
      <c r="L182" s="18"/>
    </row>
    <row r="183" spans="1:12" ht="12.75">
      <c r="A183" s="104"/>
      <c r="B183" s="106">
        <v>85215</v>
      </c>
      <c r="C183" s="46" t="s">
        <v>57</v>
      </c>
      <c r="D183" s="65">
        <f>E183+F183</f>
        <v>156292.12</v>
      </c>
      <c r="E183" s="48">
        <f>SUM(E184)</f>
        <v>156292.12</v>
      </c>
      <c r="F183" s="48">
        <f>SUM(F184)</f>
        <v>0</v>
      </c>
      <c r="G183" s="48">
        <f>SUM(G184)</f>
        <v>0</v>
      </c>
      <c r="H183" s="109" t="e">
        <f>E183/#REF!</f>
        <v>#REF!</v>
      </c>
      <c r="I183" s="198">
        <f>SUM(I184)</f>
        <v>186060</v>
      </c>
      <c r="J183" s="37"/>
      <c r="K183" s="31"/>
      <c r="L183" s="16">
        <f>SUM(L184)</f>
        <v>210000</v>
      </c>
    </row>
    <row r="184" spans="1:12" ht="12.75">
      <c r="A184" s="104"/>
      <c r="B184" s="64"/>
      <c r="C184" s="46" t="s">
        <v>85</v>
      </c>
      <c r="D184" s="65">
        <f>E184+F184</f>
        <v>156292.12</v>
      </c>
      <c r="E184" s="48">
        <v>156292.12</v>
      </c>
      <c r="F184" s="48">
        <v>0</v>
      </c>
      <c r="G184" s="48">
        <v>0</v>
      </c>
      <c r="H184" s="109" t="e">
        <f>E184/#REF!</f>
        <v>#REF!</v>
      </c>
      <c r="I184" s="198">
        <v>186060</v>
      </c>
      <c r="J184" s="37"/>
      <c r="K184" s="31">
        <v>0.886</v>
      </c>
      <c r="L184" s="13">
        <v>210000</v>
      </c>
    </row>
    <row r="185" spans="1:12" ht="12.75">
      <c r="A185" s="104"/>
      <c r="B185" s="64"/>
      <c r="C185" s="82"/>
      <c r="D185" s="96"/>
      <c r="E185" s="83"/>
      <c r="F185" s="83"/>
      <c r="G185" s="83"/>
      <c r="H185" s="84"/>
      <c r="I185" s="212"/>
      <c r="J185" s="37"/>
      <c r="K185" s="31"/>
      <c r="L185" s="13"/>
    </row>
    <row r="186" spans="1:12" ht="12.75">
      <c r="A186" s="104"/>
      <c r="B186" s="106">
        <v>85219</v>
      </c>
      <c r="C186" s="46" t="s">
        <v>58</v>
      </c>
      <c r="D186" s="65">
        <f>SUM(D187:D188)</f>
        <v>0</v>
      </c>
      <c r="E186" s="48">
        <f>SUM(E187:E188)</f>
        <v>0</v>
      </c>
      <c r="F186" s="48">
        <f>SUM(F187:F188)</f>
        <v>0</v>
      </c>
      <c r="G186" s="48">
        <f>SUM(G187:G188)</f>
        <v>0</v>
      </c>
      <c r="H186" s="109" t="e">
        <f>E186/#REF!</f>
        <v>#REF!</v>
      </c>
      <c r="I186" s="198">
        <f>I187</f>
        <v>437405</v>
      </c>
      <c r="J186" s="37"/>
      <c r="K186" s="31"/>
      <c r="L186" s="13">
        <f>SUM(L187:L188)</f>
        <v>348246</v>
      </c>
    </row>
    <row r="187" spans="1:12" ht="12.75" customHeight="1">
      <c r="A187" s="104"/>
      <c r="B187" s="64"/>
      <c r="C187" s="46" t="s">
        <v>75</v>
      </c>
      <c r="D187" s="65">
        <f>E187+F187</f>
        <v>0</v>
      </c>
      <c r="E187" s="48"/>
      <c r="F187" s="48"/>
      <c r="G187" s="48"/>
      <c r="H187" s="49" t="e">
        <f>E187/#REF!</f>
        <v>#REF!</v>
      </c>
      <c r="I187" s="198">
        <v>437405</v>
      </c>
      <c r="J187" s="37"/>
      <c r="K187" s="31">
        <v>0.886</v>
      </c>
      <c r="L187" s="13">
        <v>4500</v>
      </c>
    </row>
    <row r="188" spans="1:12" ht="12.75">
      <c r="A188" s="104"/>
      <c r="B188" s="64"/>
      <c r="C188" s="187" t="s">
        <v>80</v>
      </c>
      <c r="D188" s="188">
        <f>E188+F188</f>
        <v>0</v>
      </c>
      <c r="E188" s="45"/>
      <c r="F188" s="45"/>
      <c r="G188" s="45"/>
      <c r="H188" s="189" t="e">
        <f>E188/#REF!</f>
        <v>#REF!</v>
      </c>
      <c r="I188" s="209">
        <v>394005</v>
      </c>
      <c r="J188" s="37"/>
      <c r="K188" s="31">
        <v>0.886</v>
      </c>
      <c r="L188" s="13">
        <v>343746</v>
      </c>
    </row>
    <row r="189" spans="1:12" ht="12.75">
      <c r="A189" s="104"/>
      <c r="B189" s="64"/>
      <c r="C189" s="260"/>
      <c r="D189" s="261"/>
      <c r="E189" s="262"/>
      <c r="F189" s="262"/>
      <c r="G189" s="262"/>
      <c r="H189" s="263"/>
      <c r="I189" s="264"/>
      <c r="J189" s="37"/>
      <c r="K189" s="31"/>
      <c r="L189" s="13"/>
    </row>
    <row r="190" spans="1:13" s="220" customFormat="1" ht="12.75">
      <c r="A190" s="104"/>
      <c r="B190" s="106">
        <v>85228</v>
      </c>
      <c r="C190" s="46" t="s">
        <v>128</v>
      </c>
      <c r="D190" s="65"/>
      <c r="E190" s="48"/>
      <c r="F190" s="48"/>
      <c r="G190" s="48"/>
      <c r="H190" s="109"/>
      <c r="I190" s="198">
        <f>SUM(I191)</f>
        <v>19000</v>
      </c>
      <c r="J190" s="37"/>
      <c r="K190" s="31"/>
      <c r="L190" s="218"/>
      <c r="M190" s="219"/>
    </row>
    <row r="191" spans="1:12" ht="12.75">
      <c r="A191" s="104"/>
      <c r="B191" s="64"/>
      <c r="C191" s="46" t="s">
        <v>75</v>
      </c>
      <c r="D191" s="76"/>
      <c r="E191" s="45"/>
      <c r="F191" s="45"/>
      <c r="G191" s="45"/>
      <c r="H191" s="168"/>
      <c r="I191" s="198">
        <v>19000</v>
      </c>
      <c r="J191" s="37"/>
      <c r="K191" s="31"/>
      <c r="L191" s="13"/>
    </row>
    <row r="192" spans="1:12" ht="12.75">
      <c r="A192" s="104"/>
      <c r="B192" s="64"/>
      <c r="C192" s="187" t="s">
        <v>80</v>
      </c>
      <c r="D192" s="268"/>
      <c r="E192" s="269"/>
      <c r="F192" s="269"/>
      <c r="G192" s="269"/>
      <c r="H192" s="270"/>
      <c r="I192" s="271">
        <v>18590</v>
      </c>
      <c r="J192" s="37"/>
      <c r="K192" s="31"/>
      <c r="L192" s="13"/>
    </row>
    <row r="193" spans="1:12" ht="12.75">
      <c r="A193" s="104"/>
      <c r="B193" s="64"/>
      <c r="C193" s="231"/>
      <c r="D193" s="232"/>
      <c r="E193" s="233"/>
      <c r="F193" s="233"/>
      <c r="G193" s="233"/>
      <c r="H193" s="234"/>
      <c r="I193" s="244"/>
      <c r="J193" s="37"/>
      <c r="K193" s="31"/>
      <c r="L193" s="13"/>
    </row>
    <row r="194" spans="1:13" s="220" customFormat="1" ht="12.75">
      <c r="A194" s="104"/>
      <c r="B194" s="114">
        <v>85295</v>
      </c>
      <c r="C194" s="46" t="s">
        <v>136</v>
      </c>
      <c r="D194" s="65"/>
      <c r="E194" s="48"/>
      <c r="F194" s="48"/>
      <c r="G194" s="48"/>
      <c r="H194" s="109"/>
      <c r="I194" s="198">
        <f>SUM(I195)</f>
        <v>65000</v>
      </c>
      <c r="J194" s="37"/>
      <c r="K194" s="31"/>
      <c r="L194" s="218"/>
      <c r="M194" s="219"/>
    </row>
    <row r="195" spans="1:12" ht="12.75">
      <c r="A195" s="104"/>
      <c r="B195" s="64"/>
      <c r="C195" s="187" t="s">
        <v>78</v>
      </c>
      <c r="D195" s="76"/>
      <c r="E195" s="45"/>
      <c r="F195" s="45"/>
      <c r="G195" s="45"/>
      <c r="H195" s="168"/>
      <c r="I195" s="209">
        <v>65000</v>
      </c>
      <c r="J195" s="37"/>
      <c r="K195" s="31"/>
      <c r="L195" s="13"/>
    </row>
    <row r="196" spans="1:12" ht="13.5" thickBot="1">
      <c r="A196" s="104"/>
      <c r="B196" s="64"/>
      <c r="C196" s="231"/>
      <c r="D196" s="232"/>
      <c r="E196" s="233"/>
      <c r="F196" s="233"/>
      <c r="G196" s="233"/>
      <c r="H196" s="234"/>
      <c r="I196" s="244"/>
      <c r="J196" s="37"/>
      <c r="K196" s="31"/>
      <c r="L196" s="13"/>
    </row>
    <row r="197" spans="1:12" ht="13.5" thickBot="1">
      <c r="A197" s="310">
        <v>854</v>
      </c>
      <c r="B197" s="311"/>
      <c r="C197" s="51" t="s">
        <v>59</v>
      </c>
      <c r="D197" s="52" t="e">
        <f>D199+#REF!+#REF!</f>
        <v>#REF!</v>
      </c>
      <c r="E197" s="53" t="e">
        <f>E199+#REF!+#REF!</f>
        <v>#REF!</v>
      </c>
      <c r="F197" s="53" t="e">
        <f>F199+#REF!+#REF!</f>
        <v>#REF!</v>
      </c>
      <c r="G197" s="53" t="e">
        <f>G199+#REF!+#REF!</f>
        <v>#REF!</v>
      </c>
      <c r="H197" s="54" t="e">
        <f>E197/#REF!</f>
        <v>#REF!</v>
      </c>
      <c r="I197" s="196">
        <f>I199</f>
        <v>179604</v>
      </c>
      <c r="J197" s="94"/>
      <c r="K197" s="31"/>
      <c r="L197" s="11" t="e">
        <f>L199+#REF!+#REF!</f>
        <v>#REF!</v>
      </c>
    </row>
    <row r="198" spans="1:12" ht="12.75">
      <c r="A198" s="122"/>
      <c r="B198" s="250"/>
      <c r="C198" s="272"/>
      <c r="D198" s="85"/>
      <c r="E198" s="133"/>
      <c r="F198" s="133"/>
      <c r="G198" s="133"/>
      <c r="H198" s="86"/>
      <c r="I198" s="273"/>
      <c r="J198" s="37"/>
      <c r="K198" s="31"/>
      <c r="L198" s="142"/>
    </row>
    <row r="199" spans="1:12" ht="12.75">
      <c r="A199" s="104"/>
      <c r="B199" s="106">
        <v>85401</v>
      </c>
      <c r="C199" s="46" t="s">
        <v>60</v>
      </c>
      <c r="D199" s="65">
        <f>E199+F199</f>
        <v>0</v>
      </c>
      <c r="E199" s="48">
        <f>SUM(E200:E201)</f>
        <v>0</v>
      </c>
      <c r="F199" s="48">
        <f>SUM(F200:F201)</f>
        <v>0</v>
      </c>
      <c r="G199" s="48">
        <f>SUM(G200:G201)</f>
        <v>0</v>
      </c>
      <c r="H199" s="109" t="e">
        <f>E199/#REF!</f>
        <v>#REF!</v>
      </c>
      <c r="I199" s="198">
        <f>I200</f>
        <v>179604</v>
      </c>
      <c r="J199" s="37"/>
      <c r="K199" s="31"/>
      <c r="L199" s="16">
        <f>SUM(L200:L201)</f>
        <v>147471</v>
      </c>
    </row>
    <row r="200" spans="1:12" ht="12.75">
      <c r="A200" s="104"/>
      <c r="B200" s="64"/>
      <c r="C200" s="46" t="s">
        <v>75</v>
      </c>
      <c r="D200" s="65">
        <f>E200+F200</f>
        <v>0</v>
      </c>
      <c r="E200" s="48"/>
      <c r="F200" s="48"/>
      <c r="G200" s="48"/>
      <c r="H200" s="109" t="e">
        <f>E200/#REF!</f>
        <v>#REF!</v>
      </c>
      <c r="I200" s="198">
        <v>179604</v>
      </c>
      <c r="J200" s="37"/>
      <c r="K200" s="31">
        <v>0.886</v>
      </c>
      <c r="L200" s="13">
        <v>136806</v>
      </c>
    </row>
    <row r="201" spans="1:12" ht="12.75">
      <c r="A201" s="104"/>
      <c r="B201" s="64"/>
      <c r="C201" s="187" t="s">
        <v>80</v>
      </c>
      <c r="D201" s="76">
        <f>E201+F201</f>
        <v>0</v>
      </c>
      <c r="E201" s="45"/>
      <c r="F201" s="45"/>
      <c r="G201" s="45"/>
      <c r="H201" s="168">
        <v>0</v>
      </c>
      <c r="I201" s="209">
        <v>166652</v>
      </c>
      <c r="J201" s="37"/>
      <c r="K201" s="31">
        <v>0.886</v>
      </c>
      <c r="L201" s="13">
        <v>10665</v>
      </c>
    </row>
    <row r="202" spans="1:12" ht="13.5" thickBot="1">
      <c r="A202" s="108"/>
      <c r="B202" s="115"/>
      <c r="C202" s="111"/>
      <c r="D202" s="97"/>
      <c r="E202" s="92"/>
      <c r="F202" s="92"/>
      <c r="G202" s="92"/>
      <c r="H202" s="93"/>
      <c r="I202" s="199"/>
      <c r="J202" s="37"/>
      <c r="K202" s="31"/>
      <c r="L202" s="13"/>
    </row>
    <row r="203" spans="1:12" ht="14.25" customHeight="1" thickBot="1">
      <c r="A203" s="310">
        <v>900</v>
      </c>
      <c r="B203" s="311"/>
      <c r="C203" s="51" t="s">
        <v>61</v>
      </c>
      <c r="D203" s="52" t="e">
        <f>E203+F203</f>
        <v>#REF!</v>
      </c>
      <c r="E203" s="53" t="e">
        <f>E205+E210+E213+#REF!+E216+E219</f>
        <v>#REF!</v>
      </c>
      <c r="F203" s="53" t="e">
        <f>F205+F207+F210+F213+F216+F219+#REF!</f>
        <v>#REF!</v>
      </c>
      <c r="G203" s="53" t="e">
        <f>G205+G207+G210+G213+G216+G219+#REF!</f>
        <v>#REF!</v>
      </c>
      <c r="H203" s="54" t="e">
        <f>E203/#REF!</f>
        <v>#REF!</v>
      </c>
      <c r="I203" s="196">
        <f>I205+I210+I213+I216+I219</f>
        <v>5376854.8</v>
      </c>
      <c r="J203" s="94"/>
      <c r="K203" s="31"/>
      <c r="L203" s="11" t="e">
        <f>L205+L210+L213+#REF!+L216+L219</f>
        <v>#REF!</v>
      </c>
    </row>
    <row r="204" spans="1:12" ht="12.75">
      <c r="A204" s="103"/>
      <c r="B204" s="125"/>
      <c r="C204" s="117"/>
      <c r="D204" s="118"/>
      <c r="E204" s="119"/>
      <c r="F204" s="119"/>
      <c r="G204" s="119"/>
      <c r="H204" s="120"/>
      <c r="I204" s="206"/>
      <c r="J204" s="37"/>
      <c r="K204" s="31"/>
      <c r="L204" s="12"/>
    </row>
    <row r="205" spans="1:12" ht="12.75">
      <c r="A205" s="104"/>
      <c r="B205" s="106">
        <v>90001</v>
      </c>
      <c r="C205" s="46" t="s">
        <v>62</v>
      </c>
      <c r="D205" s="65">
        <f>E205+F205</f>
        <v>79450</v>
      </c>
      <c r="E205" s="48">
        <f>SUM(E206:E207)</f>
        <v>79450</v>
      </c>
      <c r="F205" s="48">
        <f>SUM(F206:F207)</f>
        <v>0</v>
      </c>
      <c r="G205" s="48">
        <f>SUM(G206:G207)</f>
        <v>0</v>
      </c>
      <c r="H205" s="49" t="e">
        <f>E205/#REF!</f>
        <v>#REF!</v>
      </c>
      <c r="I205" s="198">
        <f>I206</f>
        <v>145569.8</v>
      </c>
      <c r="J205" s="37"/>
      <c r="K205" s="31"/>
      <c r="L205" s="13">
        <f>SUM(L206:L207)</f>
        <v>164300</v>
      </c>
    </row>
    <row r="206" spans="1:12" ht="12.75">
      <c r="A206" s="104"/>
      <c r="B206" s="64"/>
      <c r="C206" s="46" t="s">
        <v>75</v>
      </c>
      <c r="D206" s="47">
        <f>E206+F206</f>
        <v>0</v>
      </c>
      <c r="E206" s="63">
        <v>0</v>
      </c>
      <c r="F206" s="63">
        <v>0</v>
      </c>
      <c r="G206" s="63">
        <v>0</v>
      </c>
      <c r="H206" s="67" t="e">
        <f>E206/#REF!</f>
        <v>#REF!</v>
      </c>
      <c r="I206" s="204">
        <f>SUM(I207:I208)</f>
        <v>145569.8</v>
      </c>
      <c r="J206" s="37"/>
      <c r="K206" s="31">
        <v>0.886</v>
      </c>
      <c r="L206" s="13">
        <v>40000</v>
      </c>
    </row>
    <row r="207" spans="1:13" s="220" customFormat="1" ht="13.5" customHeight="1">
      <c r="A207" s="104"/>
      <c r="B207" s="64"/>
      <c r="C207" s="254" t="s">
        <v>63</v>
      </c>
      <c r="D207" s="65">
        <f>E207+F207</f>
        <v>79450</v>
      </c>
      <c r="E207" s="48">
        <v>79450</v>
      </c>
      <c r="F207" s="48">
        <v>0</v>
      </c>
      <c r="G207" s="48">
        <v>0</v>
      </c>
      <c r="H207" s="109" t="e">
        <f>E207/#REF!</f>
        <v>#REF!</v>
      </c>
      <c r="I207" s="198">
        <f>L207*K207</f>
        <v>110129.8</v>
      </c>
      <c r="J207" s="37"/>
      <c r="K207" s="31">
        <v>0.886</v>
      </c>
      <c r="L207" s="218">
        <v>124300</v>
      </c>
      <c r="M207" s="219"/>
    </row>
    <row r="208" spans="1:12" ht="13.5" customHeight="1">
      <c r="A208" s="104"/>
      <c r="B208" s="64"/>
      <c r="C208" s="255" t="s">
        <v>93</v>
      </c>
      <c r="D208" s="76"/>
      <c r="E208" s="45"/>
      <c r="F208" s="45"/>
      <c r="G208" s="45"/>
      <c r="H208" s="168"/>
      <c r="I208" s="209">
        <v>35440</v>
      </c>
      <c r="J208" s="37"/>
      <c r="K208" s="31"/>
      <c r="L208" s="13"/>
    </row>
    <row r="209" spans="1:12" ht="12.75">
      <c r="A209" s="104"/>
      <c r="B209" s="64"/>
      <c r="C209" s="191"/>
      <c r="D209" s="58"/>
      <c r="E209" s="172"/>
      <c r="F209" s="172"/>
      <c r="G209" s="172"/>
      <c r="H209" s="180"/>
      <c r="I209" s="213"/>
      <c r="J209" s="37"/>
      <c r="K209" s="31"/>
      <c r="L209" s="13"/>
    </row>
    <row r="210" spans="1:12" ht="12.75">
      <c r="A210" s="104"/>
      <c r="B210" s="114">
        <v>90003</v>
      </c>
      <c r="C210" s="46" t="s">
        <v>64</v>
      </c>
      <c r="D210" s="65" t="e">
        <f>E210+F210</f>
        <v>#REF!</v>
      </c>
      <c r="E210" s="48">
        <f>SUM(E211:E211)</f>
        <v>0</v>
      </c>
      <c r="F210" s="48" t="e">
        <f>SUM(#REF!)</f>
        <v>#REF!</v>
      </c>
      <c r="G210" s="48" t="e">
        <f>SUM(#REF!)</f>
        <v>#REF!</v>
      </c>
      <c r="H210" s="49" t="e">
        <f>E210/#REF!</f>
        <v>#REF!</v>
      </c>
      <c r="I210" s="198">
        <f>I211</f>
        <v>310100</v>
      </c>
      <c r="J210" s="37"/>
      <c r="K210" s="31"/>
      <c r="L210" s="13">
        <f>SUM(L211:L211)</f>
        <v>15000</v>
      </c>
    </row>
    <row r="211" spans="1:12" ht="12.75">
      <c r="A211" s="104"/>
      <c r="B211" s="64"/>
      <c r="C211" s="46" t="s">
        <v>85</v>
      </c>
      <c r="D211" s="47">
        <f>E211+F211</f>
        <v>0</v>
      </c>
      <c r="E211" s="63">
        <v>0</v>
      </c>
      <c r="F211" s="63">
        <v>0</v>
      </c>
      <c r="G211" s="63">
        <v>0</v>
      </c>
      <c r="H211" s="67" t="e">
        <f>E211/#REF!</f>
        <v>#REF!</v>
      </c>
      <c r="I211" s="204">
        <v>310100</v>
      </c>
      <c r="J211" s="37"/>
      <c r="K211" s="31">
        <v>0.886</v>
      </c>
      <c r="L211" s="13">
        <v>15000</v>
      </c>
    </row>
    <row r="212" spans="1:12" ht="12.75">
      <c r="A212" s="104"/>
      <c r="B212" s="64"/>
      <c r="C212" s="107"/>
      <c r="D212" s="58"/>
      <c r="E212" s="59"/>
      <c r="F212" s="59"/>
      <c r="G212" s="59"/>
      <c r="H212" s="60"/>
      <c r="I212" s="208"/>
      <c r="J212" s="37"/>
      <c r="K212" s="31"/>
      <c r="L212" s="13"/>
    </row>
    <row r="213" spans="1:12" ht="14.25" customHeight="1">
      <c r="A213" s="104"/>
      <c r="B213" s="106">
        <v>90004</v>
      </c>
      <c r="C213" s="46" t="s">
        <v>65</v>
      </c>
      <c r="D213" s="65">
        <f>SUM(D214)</f>
        <v>51428.53</v>
      </c>
      <c r="E213" s="48">
        <f>SUM(E214)</f>
        <v>42857.11</v>
      </c>
      <c r="F213" s="48">
        <f>SUM(F214:F214)</f>
        <v>8571.42</v>
      </c>
      <c r="G213" s="48">
        <f>SUM(G214:G214)</f>
        <v>0</v>
      </c>
      <c r="H213" s="109" t="e">
        <f>E213/#REF!</f>
        <v>#REF!</v>
      </c>
      <c r="I213" s="198">
        <f>SUM(I214)</f>
        <v>62020</v>
      </c>
      <c r="J213" s="37"/>
      <c r="K213" s="31"/>
      <c r="L213" s="13" t="e">
        <f>SUM(#REF!)</f>
        <v>#REF!</v>
      </c>
    </row>
    <row r="214" spans="1:12" ht="14.25" customHeight="1">
      <c r="A214" s="104"/>
      <c r="B214" s="64"/>
      <c r="C214" s="46" t="s">
        <v>78</v>
      </c>
      <c r="D214" s="65">
        <f>E214+F214</f>
        <v>51428.53</v>
      </c>
      <c r="E214" s="48">
        <v>42857.11</v>
      </c>
      <c r="F214" s="48">
        <v>8571.42</v>
      </c>
      <c r="G214" s="48">
        <v>0</v>
      </c>
      <c r="H214" s="109" t="e">
        <f>E214/#REF!</f>
        <v>#REF!</v>
      </c>
      <c r="I214" s="198">
        <v>62020</v>
      </c>
      <c r="J214" s="37"/>
      <c r="K214" s="33"/>
      <c r="L214" s="14"/>
    </row>
    <row r="215" spans="1:13" ht="12.75">
      <c r="A215" s="104"/>
      <c r="B215" s="64"/>
      <c r="C215" s="82"/>
      <c r="D215" s="96"/>
      <c r="E215" s="83"/>
      <c r="F215" s="83"/>
      <c r="G215" s="83"/>
      <c r="H215" s="84"/>
      <c r="I215" s="212"/>
      <c r="J215" s="37"/>
      <c r="K215" s="141"/>
      <c r="L215" s="18"/>
      <c r="M215" s="38"/>
    </row>
    <row r="216" spans="1:12" ht="12.75">
      <c r="A216" s="104"/>
      <c r="B216" s="106">
        <v>90015</v>
      </c>
      <c r="C216" s="46" t="s">
        <v>66</v>
      </c>
      <c r="D216" s="65">
        <f>E216+F216</f>
        <v>161515.38999999998</v>
      </c>
      <c r="E216" s="48">
        <f>SUM(E217:E217)</f>
        <v>161780.33</v>
      </c>
      <c r="F216" s="48">
        <f>SUM(F217:F217)</f>
        <v>-264.94</v>
      </c>
      <c r="G216" s="48">
        <f>SUM(G217:G217)</f>
        <v>0</v>
      </c>
      <c r="H216" s="109" t="e">
        <f>E216/#REF!</f>
        <v>#REF!</v>
      </c>
      <c r="I216" s="198">
        <f>SUM(I217:I217)</f>
        <v>407560</v>
      </c>
      <c r="J216" s="37"/>
      <c r="K216" s="31"/>
      <c r="L216" s="16">
        <f>SUM(L217:L217)</f>
        <v>260000</v>
      </c>
    </row>
    <row r="217" spans="1:12" ht="12.75">
      <c r="A217" s="104"/>
      <c r="B217" s="64"/>
      <c r="C217" s="46" t="s">
        <v>78</v>
      </c>
      <c r="D217" s="65">
        <f>E217+F217</f>
        <v>161515.38999999998</v>
      </c>
      <c r="E217" s="48">
        <v>161780.33</v>
      </c>
      <c r="F217" s="48">
        <v>-264.94</v>
      </c>
      <c r="G217" s="48">
        <v>0</v>
      </c>
      <c r="H217" s="109" t="e">
        <f>E217/#REF!</f>
        <v>#REF!</v>
      </c>
      <c r="I217" s="198">
        <v>407560</v>
      </c>
      <c r="J217" s="37"/>
      <c r="K217" s="31">
        <v>0.886</v>
      </c>
      <c r="L217" s="13">
        <v>260000</v>
      </c>
    </row>
    <row r="218" spans="1:12" ht="12.75">
      <c r="A218" s="104"/>
      <c r="B218" s="64"/>
      <c r="C218" s="82"/>
      <c r="D218" s="96"/>
      <c r="E218" s="83"/>
      <c r="F218" s="83"/>
      <c r="G218" s="83"/>
      <c r="H218" s="84"/>
      <c r="I218" s="212"/>
      <c r="J218" s="37"/>
      <c r="K218" s="31"/>
      <c r="L218" s="13"/>
    </row>
    <row r="219" spans="1:12" ht="12.75">
      <c r="A219" s="104"/>
      <c r="B219" s="106">
        <v>90095</v>
      </c>
      <c r="C219" s="46" t="s">
        <v>67</v>
      </c>
      <c r="D219" s="65">
        <f>SUM(E219:F219)</f>
        <v>725033.0800000001</v>
      </c>
      <c r="E219" s="48">
        <f>SUM(E221:E241)</f>
        <v>393450.36</v>
      </c>
      <c r="F219" s="48">
        <f>SUM(F221:F241)</f>
        <v>331582.72000000003</v>
      </c>
      <c r="G219" s="48">
        <f>SUM(G221:G241)</f>
        <v>0</v>
      </c>
      <c r="H219" s="109" t="e">
        <f>E219/#REF!</f>
        <v>#REF!</v>
      </c>
      <c r="I219" s="198">
        <f>I221+I232</f>
        <v>4451605</v>
      </c>
      <c r="J219" s="37"/>
      <c r="K219" s="31"/>
      <c r="L219" s="13">
        <f>SUM(L221:L232)</f>
        <v>1678104</v>
      </c>
    </row>
    <row r="220" spans="1:12" ht="12.75">
      <c r="A220" s="104"/>
      <c r="B220" s="64"/>
      <c r="C220" s="46"/>
      <c r="D220" s="65"/>
      <c r="E220" s="48"/>
      <c r="F220" s="48"/>
      <c r="G220" s="48"/>
      <c r="H220" s="49"/>
      <c r="I220" s="198"/>
      <c r="J220" s="37"/>
      <c r="K220" s="31"/>
      <c r="L220" s="13"/>
    </row>
    <row r="221" spans="1:12" ht="15" customHeight="1">
      <c r="A221" s="104"/>
      <c r="B221" s="64"/>
      <c r="C221" s="192" t="s">
        <v>75</v>
      </c>
      <c r="D221" s="65">
        <f>E221+F221</f>
        <v>325692</v>
      </c>
      <c r="E221" s="48">
        <v>325692</v>
      </c>
      <c r="F221" s="48">
        <v>0</v>
      </c>
      <c r="G221" s="48">
        <v>0</v>
      </c>
      <c r="H221" s="49" t="e">
        <f>E221/#REF!</f>
        <v>#REF!</v>
      </c>
      <c r="I221" s="198">
        <f>SUM(I222:I228)</f>
        <v>884319</v>
      </c>
      <c r="J221" s="37"/>
      <c r="K221" s="31"/>
      <c r="L221" s="13">
        <f>455000</f>
        <v>455000</v>
      </c>
    </row>
    <row r="222" spans="1:12" ht="38.25">
      <c r="A222" s="104"/>
      <c r="B222" s="64"/>
      <c r="C222" s="187" t="s">
        <v>86</v>
      </c>
      <c r="D222" s="65">
        <f>E222+F222</f>
        <v>29011.98</v>
      </c>
      <c r="E222" s="48">
        <v>27175.72</v>
      </c>
      <c r="F222" s="48">
        <v>1836.26</v>
      </c>
      <c r="G222" s="48"/>
      <c r="H222" s="49" t="e">
        <f>E222/#REF!</f>
        <v>#REF!</v>
      </c>
      <c r="I222" s="209">
        <v>441780</v>
      </c>
      <c r="J222" s="37"/>
      <c r="K222" s="31">
        <v>0.886</v>
      </c>
      <c r="L222" s="13">
        <v>26850</v>
      </c>
    </row>
    <row r="223" spans="1:12" ht="12.75">
      <c r="A223" s="104"/>
      <c r="B223" s="64"/>
      <c r="C223" s="187" t="s">
        <v>94</v>
      </c>
      <c r="D223" s="65"/>
      <c r="E223" s="48"/>
      <c r="F223" s="48"/>
      <c r="G223" s="48"/>
      <c r="H223" s="49"/>
      <c r="I223" s="209">
        <v>135000</v>
      </c>
      <c r="J223" s="37"/>
      <c r="K223" s="31"/>
      <c r="L223" s="13"/>
    </row>
    <row r="224" spans="1:12" ht="12.75">
      <c r="A224" s="104"/>
      <c r="B224" s="64"/>
      <c r="C224" s="187" t="s">
        <v>95</v>
      </c>
      <c r="D224" s="65"/>
      <c r="E224" s="48"/>
      <c r="F224" s="48"/>
      <c r="G224" s="48"/>
      <c r="H224" s="49"/>
      <c r="I224" s="209">
        <v>80000</v>
      </c>
      <c r="J224" s="37"/>
      <c r="K224" s="31"/>
      <c r="L224" s="13"/>
    </row>
    <row r="225" spans="1:12" ht="12.75">
      <c r="A225" s="104"/>
      <c r="B225" s="64"/>
      <c r="C225" s="187" t="s">
        <v>96</v>
      </c>
      <c r="D225" s="65"/>
      <c r="E225" s="48"/>
      <c r="F225" s="48"/>
      <c r="G225" s="48"/>
      <c r="H225" s="49"/>
      <c r="I225" s="209">
        <v>3570</v>
      </c>
      <c r="J225" s="37"/>
      <c r="K225" s="31"/>
      <c r="L225" s="13"/>
    </row>
    <row r="226" spans="1:12" ht="12.75">
      <c r="A226" s="104"/>
      <c r="B226" s="64"/>
      <c r="C226" s="187" t="s">
        <v>97</v>
      </c>
      <c r="D226" s="65"/>
      <c r="E226" s="48"/>
      <c r="F226" s="48"/>
      <c r="G226" s="48"/>
      <c r="H226" s="49"/>
      <c r="I226" s="209">
        <v>25000</v>
      </c>
      <c r="J226" s="37"/>
      <c r="K226" s="31"/>
      <c r="L226" s="13"/>
    </row>
    <row r="227" spans="1:12" ht="12.75">
      <c r="A227" s="104"/>
      <c r="B227" s="64"/>
      <c r="C227" s="187" t="s">
        <v>98</v>
      </c>
      <c r="D227" s="65"/>
      <c r="E227" s="48"/>
      <c r="F227" s="48"/>
      <c r="G227" s="48"/>
      <c r="H227" s="49"/>
      <c r="I227" s="209">
        <v>20752</v>
      </c>
      <c r="J227" s="37"/>
      <c r="K227" s="31"/>
      <c r="L227" s="13"/>
    </row>
    <row r="228" spans="1:12" ht="13.5" thickBot="1">
      <c r="A228" s="108"/>
      <c r="B228" s="115"/>
      <c r="C228" s="190" t="s">
        <v>125</v>
      </c>
      <c r="D228" s="140"/>
      <c r="E228" s="92"/>
      <c r="F228" s="92"/>
      <c r="G228" s="92"/>
      <c r="H228" s="93"/>
      <c r="I228" s="210">
        <v>178217</v>
      </c>
      <c r="J228" s="37"/>
      <c r="K228" s="31"/>
      <c r="L228" s="13"/>
    </row>
    <row r="229" spans="1:12" ht="12.75">
      <c r="A229" s="81"/>
      <c r="B229" s="64"/>
      <c r="C229" s="231"/>
      <c r="D229" s="96"/>
      <c r="E229" s="83"/>
      <c r="F229" s="83"/>
      <c r="G229" s="83"/>
      <c r="H229" s="84"/>
      <c r="I229" s="235"/>
      <c r="J229" s="37"/>
      <c r="K229" s="31"/>
      <c r="L229" s="13"/>
    </row>
    <row r="230" spans="1:12" ht="12.75">
      <c r="A230" s="81"/>
      <c r="B230" s="64"/>
      <c r="C230" s="231"/>
      <c r="D230" s="96"/>
      <c r="E230" s="83"/>
      <c r="F230" s="83"/>
      <c r="G230" s="83"/>
      <c r="H230" s="84"/>
      <c r="I230" s="235"/>
      <c r="J230" s="37"/>
      <c r="K230" s="31"/>
      <c r="L230" s="13"/>
    </row>
    <row r="231" spans="1:12" ht="13.5" thickBot="1">
      <c r="A231" s="81"/>
      <c r="B231" s="64"/>
      <c r="C231" s="231"/>
      <c r="D231" s="96"/>
      <c r="E231" s="83"/>
      <c r="F231" s="83"/>
      <c r="G231" s="83"/>
      <c r="H231" s="84"/>
      <c r="I231" s="235"/>
      <c r="J231" s="37"/>
      <c r="K231" s="31"/>
      <c r="L231" s="13"/>
    </row>
    <row r="232" spans="1:12" ht="12.75" customHeight="1">
      <c r="A232" s="112"/>
      <c r="B232" s="132"/>
      <c r="C232" s="266" t="s">
        <v>77</v>
      </c>
      <c r="D232" s="88">
        <f>E232+F232</f>
        <v>370329.10000000003</v>
      </c>
      <c r="E232" s="98">
        <v>40582.64</v>
      </c>
      <c r="F232" s="98">
        <v>329746.46</v>
      </c>
      <c r="G232" s="98"/>
      <c r="H232" s="173" t="e">
        <f>E232/#REF!</f>
        <v>#REF!</v>
      </c>
      <c r="I232" s="211">
        <f>SUM(I233:I241)-I238</f>
        <v>3567286</v>
      </c>
      <c r="J232" s="37"/>
      <c r="K232" s="31"/>
      <c r="L232" s="13">
        <f>SUM(L233:L241)</f>
        <v>1196254</v>
      </c>
    </row>
    <row r="233" spans="1:12" ht="12.75">
      <c r="A233" s="104"/>
      <c r="B233" s="64"/>
      <c r="C233" s="256" t="s">
        <v>100</v>
      </c>
      <c r="D233" s="65"/>
      <c r="E233" s="48"/>
      <c r="F233" s="48"/>
      <c r="G233" s="48"/>
      <c r="H233" s="49"/>
      <c r="I233" s="209">
        <v>330000</v>
      </c>
      <c r="J233" s="37"/>
      <c r="K233" s="31"/>
      <c r="L233" s="19">
        <v>330000</v>
      </c>
    </row>
    <row r="234" spans="1:13" s="179" customFormat="1" ht="25.5">
      <c r="A234" s="174"/>
      <c r="B234" s="175"/>
      <c r="C234" s="307" t="s">
        <v>144</v>
      </c>
      <c r="D234" s="76"/>
      <c r="E234" s="45"/>
      <c r="F234" s="45"/>
      <c r="G234" s="45"/>
      <c r="H234" s="189"/>
      <c r="I234" s="209">
        <v>75000</v>
      </c>
      <c r="J234" s="176"/>
      <c r="K234" s="177"/>
      <c r="L234" s="19">
        <v>75000</v>
      </c>
      <c r="M234" s="178"/>
    </row>
    <row r="235" spans="1:12" ht="13.5" customHeight="1">
      <c r="A235" s="104"/>
      <c r="B235" s="64"/>
      <c r="C235" s="187" t="s">
        <v>101</v>
      </c>
      <c r="D235" s="65"/>
      <c r="E235" s="48"/>
      <c r="F235" s="45"/>
      <c r="G235" s="45"/>
      <c r="H235" s="189"/>
      <c r="I235" s="209">
        <v>92000</v>
      </c>
      <c r="J235" s="37"/>
      <c r="K235" s="31"/>
      <c r="L235" s="19">
        <v>92000</v>
      </c>
    </row>
    <row r="236" spans="1:12" ht="24" customHeight="1">
      <c r="A236" s="104"/>
      <c r="B236" s="64"/>
      <c r="C236" s="187" t="s">
        <v>99</v>
      </c>
      <c r="D236" s="65"/>
      <c r="E236" s="48"/>
      <c r="F236" s="48"/>
      <c r="G236" s="48"/>
      <c r="H236" s="49"/>
      <c r="I236" s="209">
        <v>2095026</v>
      </c>
      <c r="J236" s="37"/>
      <c r="K236" s="31"/>
      <c r="L236" s="19">
        <v>314254</v>
      </c>
    </row>
    <row r="237" spans="1:12" ht="12.75">
      <c r="A237" s="104"/>
      <c r="B237" s="64"/>
      <c r="C237" s="187" t="s">
        <v>133</v>
      </c>
      <c r="D237" s="65"/>
      <c r="E237" s="48"/>
      <c r="F237" s="48"/>
      <c r="G237" s="48"/>
      <c r="H237" s="109"/>
      <c r="I237" s="209">
        <v>153000</v>
      </c>
      <c r="J237" s="37"/>
      <c r="K237" s="31"/>
      <c r="L237" s="19">
        <v>120000</v>
      </c>
    </row>
    <row r="238" spans="1:12" ht="25.5">
      <c r="A238" s="104"/>
      <c r="B238" s="64"/>
      <c r="C238" s="187" t="s">
        <v>132</v>
      </c>
      <c r="D238" s="65"/>
      <c r="E238" s="48"/>
      <c r="F238" s="48"/>
      <c r="G238" s="48"/>
      <c r="H238" s="109"/>
      <c r="I238" s="209">
        <v>33000</v>
      </c>
      <c r="J238" s="37"/>
      <c r="K238" s="31"/>
      <c r="L238" s="19"/>
    </row>
    <row r="239" spans="1:12" ht="14.25" customHeight="1">
      <c r="A239" s="104"/>
      <c r="B239" s="64"/>
      <c r="C239" s="187" t="s">
        <v>102</v>
      </c>
      <c r="D239" s="65"/>
      <c r="E239" s="48"/>
      <c r="F239" s="48"/>
      <c r="G239" s="48"/>
      <c r="H239" s="109"/>
      <c r="I239" s="209">
        <v>670000</v>
      </c>
      <c r="J239" s="37"/>
      <c r="K239" s="31"/>
      <c r="L239" s="19">
        <v>105000</v>
      </c>
    </row>
    <row r="240" spans="1:12" ht="25.5" customHeight="1">
      <c r="A240" s="104"/>
      <c r="B240" s="64"/>
      <c r="C240" s="187" t="s">
        <v>143</v>
      </c>
      <c r="D240" s="65"/>
      <c r="E240" s="48"/>
      <c r="F240" s="48"/>
      <c r="G240" s="48"/>
      <c r="H240" s="109"/>
      <c r="I240" s="209">
        <v>10500</v>
      </c>
      <c r="J240" s="37"/>
      <c r="K240" s="33"/>
      <c r="L240" s="25"/>
    </row>
    <row r="241" spans="1:12" ht="12.75" customHeight="1">
      <c r="A241" s="104"/>
      <c r="B241" s="64"/>
      <c r="C241" s="187" t="s">
        <v>103</v>
      </c>
      <c r="D241" s="65"/>
      <c r="E241" s="48"/>
      <c r="F241" s="48"/>
      <c r="G241" s="48"/>
      <c r="H241" s="109"/>
      <c r="I241" s="209">
        <f>L241*K241</f>
        <v>141760</v>
      </c>
      <c r="J241" s="37"/>
      <c r="K241" s="33">
        <v>0.886</v>
      </c>
      <c r="L241" s="25">
        <v>160000</v>
      </c>
    </row>
    <row r="242" spans="1:13" ht="13.5" thickBot="1">
      <c r="A242" s="104"/>
      <c r="B242" s="64"/>
      <c r="C242" s="82"/>
      <c r="D242" s="96"/>
      <c r="E242" s="83"/>
      <c r="F242" s="83"/>
      <c r="G242" s="83"/>
      <c r="H242" s="84"/>
      <c r="I242" s="212"/>
      <c r="J242" s="37"/>
      <c r="K242" s="141"/>
      <c r="L242" s="18"/>
      <c r="M242" s="38"/>
    </row>
    <row r="243" spans="1:12" ht="13.5" customHeight="1" thickBot="1">
      <c r="A243" s="310">
        <v>921</v>
      </c>
      <c r="B243" s="311"/>
      <c r="C243" s="51" t="s">
        <v>68</v>
      </c>
      <c r="D243" s="52" t="e">
        <f>E243+F243</f>
        <v>#REF!</v>
      </c>
      <c r="E243" s="53" t="e">
        <f>E266+E245+E249+E253+E260</f>
        <v>#REF!</v>
      </c>
      <c r="F243" s="53" t="e">
        <f>F266+F245+F249+F253+F260</f>
        <v>#REF!</v>
      </c>
      <c r="G243" s="53" t="e">
        <f>G266+G245+G249+G253+G260</f>
        <v>#REF!</v>
      </c>
      <c r="H243" s="54" t="e">
        <f>E243/#REF!</f>
        <v>#REF!</v>
      </c>
      <c r="I243" s="196">
        <f>I245+I249+I253+I260</f>
        <v>1074307</v>
      </c>
      <c r="J243" s="147"/>
      <c r="K243" s="31"/>
      <c r="L243" s="148" t="e">
        <f>#REF!+L245+L249+L253+L260</f>
        <v>#REF!</v>
      </c>
    </row>
    <row r="244" spans="1:12" ht="12.75">
      <c r="A244" s="103"/>
      <c r="B244" s="125"/>
      <c r="C244" s="87"/>
      <c r="D244" s="127"/>
      <c r="E244" s="89"/>
      <c r="F244" s="89"/>
      <c r="G244" s="89"/>
      <c r="H244" s="131"/>
      <c r="I244" s="200"/>
      <c r="J244" s="37"/>
      <c r="K244" s="31"/>
      <c r="L244" s="12"/>
    </row>
    <row r="245" spans="1:12" ht="14.25" customHeight="1">
      <c r="A245" s="104"/>
      <c r="B245" s="106">
        <v>92109</v>
      </c>
      <c r="C245" s="46" t="s">
        <v>69</v>
      </c>
      <c r="D245" s="65">
        <f>E245+F245</f>
        <v>379800.73</v>
      </c>
      <c r="E245" s="48">
        <f>SUM(E246:E247)</f>
        <v>379800.73</v>
      </c>
      <c r="F245" s="48">
        <f>SUM(F247)</f>
        <v>0</v>
      </c>
      <c r="G245" s="48">
        <f>SUM(G247)</f>
        <v>0</v>
      </c>
      <c r="H245" s="109" t="e">
        <f>E245/#REF!</f>
        <v>#REF!</v>
      </c>
      <c r="I245" s="198">
        <f>I246</f>
        <v>529537</v>
      </c>
      <c r="J245" s="37"/>
      <c r="K245" s="31"/>
      <c r="L245" s="13">
        <f>SUM(L246:L247)</f>
        <v>597671</v>
      </c>
    </row>
    <row r="246" spans="1:12" ht="12.75">
      <c r="A246" s="104"/>
      <c r="B246" s="64"/>
      <c r="C246" s="46" t="s">
        <v>75</v>
      </c>
      <c r="D246" s="65">
        <f>E246+F246</f>
        <v>0</v>
      </c>
      <c r="E246" s="48">
        <v>0</v>
      </c>
      <c r="F246" s="48">
        <v>0</v>
      </c>
      <c r="G246" s="48">
        <v>0</v>
      </c>
      <c r="H246" s="109" t="e">
        <f>E246/#REF!</f>
        <v>#REF!</v>
      </c>
      <c r="I246" s="198">
        <v>529537</v>
      </c>
      <c r="J246" s="37"/>
      <c r="K246" s="31">
        <v>0.886</v>
      </c>
      <c r="L246" s="13">
        <v>7000</v>
      </c>
    </row>
    <row r="247" spans="1:13" s="220" customFormat="1" ht="13.5" customHeight="1">
      <c r="A247" s="104"/>
      <c r="B247" s="64"/>
      <c r="C247" s="46" t="s">
        <v>70</v>
      </c>
      <c r="D247" s="65">
        <f>E247+F247</f>
        <v>379800.73</v>
      </c>
      <c r="E247" s="48">
        <f>375300.73+4500</f>
        <v>379800.73</v>
      </c>
      <c r="F247" s="48">
        <v>0</v>
      </c>
      <c r="G247" s="48">
        <v>0</v>
      </c>
      <c r="H247" s="109" t="e">
        <f>E247/#REF!</f>
        <v>#REF!</v>
      </c>
      <c r="I247" s="198">
        <v>529537</v>
      </c>
      <c r="J247" s="37"/>
      <c r="K247" s="31">
        <v>0.886</v>
      </c>
      <c r="L247" s="218">
        <v>590671</v>
      </c>
      <c r="M247" s="219"/>
    </row>
    <row r="248" spans="1:12" ht="13.5" customHeight="1">
      <c r="A248" s="104"/>
      <c r="B248" s="64"/>
      <c r="C248" s="231"/>
      <c r="D248" s="232"/>
      <c r="E248" s="233"/>
      <c r="F248" s="233"/>
      <c r="G248" s="233"/>
      <c r="H248" s="234"/>
      <c r="I248" s="244"/>
      <c r="J248" s="37"/>
      <c r="K248" s="31"/>
      <c r="L248" s="13"/>
    </row>
    <row r="249" spans="1:12" ht="12.75">
      <c r="A249" s="104"/>
      <c r="B249" s="106">
        <v>92116</v>
      </c>
      <c r="C249" s="46" t="s">
        <v>71</v>
      </c>
      <c r="D249" s="65">
        <f>E249+F249</f>
        <v>141800</v>
      </c>
      <c r="E249" s="48">
        <f>SUM(E251)</f>
        <v>141800</v>
      </c>
      <c r="F249" s="48">
        <f>SUM(F251:F251)</f>
        <v>0</v>
      </c>
      <c r="G249" s="48">
        <f>SUM(G251:G251)</f>
        <v>0</v>
      </c>
      <c r="H249" s="109" t="e">
        <f>E249/#REF!</f>
        <v>#REF!</v>
      </c>
      <c r="I249" s="198">
        <f>SUM(I251)</f>
        <v>190490</v>
      </c>
      <c r="J249" s="37"/>
      <c r="K249" s="31"/>
      <c r="L249" s="13">
        <f>SUM(L251)</f>
        <v>215000</v>
      </c>
    </row>
    <row r="250" spans="1:12" ht="12.75">
      <c r="A250" s="104"/>
      <c r="B250" s="64"/>
      <c r="C250" s="46" t="s">
        <v>75</v>
      </c>
      <c r="D250" s="65"/>
      <c r="E250" s="48"/>
      <c r="F250" s="48"/>
      <c r="G250" s="48"/>
      <c r="H250" s="109"/>
      <c r="I250" s="198">
        <f>I251</f>
        <v>190490</v>
      </c>
      <c r="J250" s="37"/>
      <c r="K250" s="31"/>
      <c r="L250" s="13"/>
    </row>
    <row r="251" spans="1:13" s="220" customFormat="1" ht="12.75" customHeight="1">
      <c r="A251" s="104"/>
      <c r="B251" s="64"/>
      <c r="C251" s="46" t="s">
        <v>70</v>
      </c>
      <c r="D251" s="65">
        <f>E251+F251</f>
        <v>141800</v>
      </c>
      <c r="E251" s="48">
        <v>141800</v>
      </c>
      <c r="F251" s="48">
        <v>0</v>
      </c>
      <c r="G251" s="48">
        <v>0</v>
      </c>
      <c r="H251" s="109" t="e">
        <f>E251/#REF!</f>
        <v>#REF!</v>
      </c>
      <c r="I251" s="198">
        <f>L251*K251</f>
        <v>190490</v>
      </c>
      <c r="J251" s="37"/>
      <c r="K251" s="31">
        <v>0.886</v>
      </c>
      <c r="L251" s="218">
        <v>215000</v>
      </c>
      <c r="M251" s="219"/>
    </row>
    <row r="252" spans="1:12" ht="12.75">
      <c r="A252" s="104"/>
      <c r="B252" s="64"/>
      <c r="C252" s="46"/>
      <c r="D252" s="65"/>
      <c r="E252" s="48"/>
      <c r="F252" s="48"/>
      <c r="G252" s="48"/>
      <c r="H252" s="109"/>
      <c r="I252" s="198"/>
      <c r="J252" s="37"/>
      <c r="K252" s="31"/>
      <c r="L252" s="13"/>
    </row>
    <row r="253" spans="1:12" ht="12.75">
      <c r="A253" s="104"/>
      <c r="B253" s="114">
        <v>92120</v>
      </c>
      <c r="C253" s="46" t="s">
        <v>72</v>
      </c>
      <c r="D253" s="65">
        <f>SUM(D254:D254)</f>
        <v>0</v>
      </c>
      <c r="E253" s="48">
        <f>SUM(E254:E254)</f>
        <v>0</v>
      </c>
      <c r="F253" s="48">
        <f>SUM(F254:F254)</f>
        <v>0</v>
      </c>
      <c r="G253" s="48">
        <f>SUM(G254:G254)</f>
        <v>0</v>
      </c>
      <c r="H253" s="109" t="e">
        <f>E253/#REF!</f>
        <v>#REF!</v>
      </c>
      <c r="I253" s="198">
        <f>SUM(I254:I254)</f>
        <v>295570</v>
      </c>
      <c r="J253" s="37"/>
      <c r="K253" s="31"/>
      <c r="L253" s="13">
        <f>SUM(L254:L254)</f>
        <v>50000</v>
      </c>
    </row>
    <row r="254" spans="1:12" ht="12.75" customHeight="1">
      <c r="A254" s="104"/>
      <c r="B254" s="64"/>
      <c r="C254" s="46" t="s">
        <v>87</v>
      </c>
      <c r="D254" s="65">
        <f>E254+F254</f>
        <v>0</v>
      </c>
      <c r="E254" s="48">
        <v>0</v>
      </c>
      <c r="F254" s="48">
        <v>0</v>
      </c>
      <c r="G254" s="48">
        <v>0</v>
      </c>
      <c r="H254" s="109" t="e">
        <f>E254/#REF!</f>
        <v>#REF!</v>
      </c>
      <c r="I254" s="198">
        <f>SUM(I255:I256)</f>
        <v>295570</v>
      </c>
      <c r="J254" s="37"/>
      <c r="K254" s="31"/>
      <c r="L254" s="13">
        <v>50000</v>
      </c>
    </row>
    <row r="255" spans="1:13" s="229" customFormat="1" ht="13.5" customHeight="1">
      <c r="A255" s="104"/>
      <c r="B255" s="64"/>
      <c r="C255" s="46" t="s">
        <v>116</v>
      </c>
      <c r="D255" s="129"/>
      <c r="E255" s="48"/>
      <c r="F255" s="48"/>
      <c r="G255" s="48"/>
      <c r="H255" s="109"/>
      <c r="I255" s="198">
        <v>50000</v>
      </c>
      <c r="J255" s="37"/>
      <c r="K255" s="31"/>
      <c r="L255" s="246">
        <v>50000</v>
      </c>
      <c r="M255" s="228"/>
    </row>
    <row r="256" spans="1:13" s="229" customFormat="1" ht="27" customHeight="1">
      <c r="A256" s="104"/>
      <c r="B256" s="64"/>
      <c r="C256" s="46" t="s">
        <v>122</v>
      </c>
      <c r="D256" s="129"/>
      <c r="E256" s="48"/>
      <c r="F256" s="48"/>
      <c r="G256" s="48"/>
      <c r="H256" s="109"/>
      <c r="I256" s="198">
        <f>SUM(I257:I258)</f>
        <v>245570</v>
      </c>
      <c r="J256" s="37"/>
      <c r="K256" s="31"/>
      <c r="L256" s="246"/>
      <c r="M256" s="228"/>
    </row>
    <row r="257" spans="1:13" s="179" customFormat="1" ht="14.25" customHeight="1">
      <c r="A257" s="174"/>
      <c r="B257" s="175"/>
      <c r="C257" s="187" t="s">
        <v>123</v>
      </c>
      <c r="D257" s="257"/>
      <c r="E257" s="45"/>
      <c r="F257" s="45"/>
      <c r="G257" s="45"/>
      <c r="H257" s="168"/>
      <c r="I257" s="209">
        <v>123000</v>
      </c>
      <c r="J257" s="176"/>
      <c r="K257" s="258"/>
      <c r="L257" s="25"/>
      <c r="M257" s="178"/>
    </row>
    <row r="258" spans="1:13" s="179" customFormat="1" ht="13.5" customHeight="1">
      <c r="A258" s="174"/>
      <c r="B258" s="175"/>
      <c r="C258" s="259" t="s">
        <v>124</v>
      </c>
      <c r="D258" s="257"/>
      <c r="E258" s="45"/>
      <c r="F258" s="45"/>
      <c r="G258" s="45"/>
      <c r="H258" s="168"/>
      <c r="I258" s="209">
        <v>122570</v>
      </c>
      <c r="J258" s="176"/>
      <c r="K258" s="258"/>
      <c r="L258" s="25"/>
      <c r="M258" s="178"/>
    </row>
    <row r="259" spans="1:13" s="77" customFormat="1" ht="12.75">
      <c r="A259" s="104"/>
      <c r="B259" s="64"/>
      <c r="C259" s="231"/>
      <c r="D259" s="85"/>
      <c r="E259" s="83"/>
      <c r="F259" s="83"/>
      <c r="G259" s="83"/>
      <c r="H259" s="84"/>
      <c r="I259" s="244"/>
      <c r="J259" s="37"/>
      <c r="K259" s="141"/>
      <c r="L259" s="17"/>
      <c r="M259" s="38"/>
    </row>
    <row r="260" spans="1:12" ht="12.75">
      <c r="A260" s="104"/>
      <c r="B260" s="106">
        <v>92195</v>
      </c>
      <c r="C260" s="46" t="s">
        <v>67</v>
      </c>
      <c r="D260" s="65" t="e">
        <f>E260+F260</f>
        <v>#REF!</v>
      </c>
      <c r="E260" s="48" t="e">
        <f>E263+#REF!+#REF!+#REF!+#REF!</f>
        <v>#REF!</v>
      </c>
      <c r="F260" s="48" t="e">
        <f>F263+#REF!+#REF!+#REF!+#REF!</f>
        <v>#REF!</v>
      </c>
      <c r="G260" s="48" t="e">
        <f>G263+#REF!+#REF!+#REF!+#REF!</f>
        <v>#REF!</v>
      </c>
      <c r="H260" s="109" t="e">
        <f>E260/#REF!</f>
        <v>#REF!</v>
      </c>
      <c r="I260" s="198">
        <f>I261</f>
        <v>58710</v>
      </c>
      <c r="J260" s="37"/>
      <c r="K260" s="31"/>
      <c r="L260" s="16" t="e">
        <f>L263+#REF!+#REF!+#REF!+#REF!</f>
        <v>#REF!</v>
      </c>
    </row>
    <row r="261" spans="1:12" ht="12.75">
      <c r="A261" s="104"/>
      <c r="B261" s="64"/>
      <c r="C261" s="46" t="s">
        <v>75</v>
      </c>
      <c r="D261" s="65"/>
      <c r="E261" s="48"/>
      <c r="F261" s="48"/>
      <c r="G261" s="48"/>
      <c r="H261" s="109"/>
      <c r="I261" s="198">
        <f>SUM(I262:I263)</f>
        <v>58710</v>
      </c>
      <c r="J261" s="37"/>
      <c r="K261" s="31"/>
      <c r="L261" s="13"/>
    </row>
    <row r="262" spans="1:13" s="185" customFormat="1" ht="12.75">
      <c r="A262" s="104"/>
      <c r="B262" s="64"/>
      <c r="C262" s="46" t="s">
        <v>104</v>
      </c>
      <c r="D262" s="65"/>
      <c r="E262" s="48"/>
      <c r="F262" s="48"/>
      <c r="G262" s="48"/>
      <c r="H262" s="109"/>
      <c r="I262" s="198">
        <v>26283</v>
      </c>
      <c r="J262" s="181"/>
      <c r="K262" s="182"/>
      <c r="L262" s="183"/>
      <c r="M262" s="184"/>
    </row>
    <row r="263" spans="1:13" s="220" customFormat="1" ht="24.75" customHeight="1">
      <c r="A263" s="104"/>
      <c r="B263" s="64"/>
      <c r="C263" s="46" t="s">
        <v>117</v>
      </c>
      <c r="D263" s="65" t="e">
        <f>E263+F263</f>
        <v>#REF!</v>
      </c>
      <c r="E263" s="48" t="e">
        <f>SUM(#REF!)</f>
        <v>#REF!</v>
      </c>
      <c r="F263" s="48" t="e">
        <f>SUM(#REF!)</f>
        <v>#REF!</v>
      </c>
      <c r="G263" s="48">
        <v>0</v>
      </c>
      <c r="H263" s="109" t="e">
        <f>E263/#REF!</f>
        <v>#REF!</v>
      </c>
      <c r="I263" s="198">
        <f>SUM(I264:I266)</f>
        <v>32427</v>
      </c>
      <c r="J263" s="37"/>
      <c r="K263" s="31"/>
      <c r="L263" s="218" t="e">
        <f>SUM(#REF!)</f>
        <v>#REF!</v>
      </c>
      <c r="M263" s="219"/>
    </row>
    <row r="264" spans="1:13" s="179" customFormat="1" ht="27" customHeight="1">
      <c r="A264" s="174"/>
      <c r="B264" s="175"/>
      <c r="C264" s="187" t="s">
        <v>130</v>
      </c>
      <c r="D264" s="76"/>
      <c r="E264" s="45"/>
      <c r="F264" s="45"/>
      <c r="G264" s="45"/>
      <c r="H264" s="168"/>
      <c r="I264" s="209">
        <v>4800</v>
      </c>
      <c r="J264" s="176"/>
      <c r="K264" s="177"/>
      <c r="L264" s="265"/>
      <c r="M264" s="178"/>
    </row>
    <row r="265" spans="1:13" s="179" customFormat="1" ht="27" customHeight="1">
      <c r="A265" s="174"/>
      <c r="B265" s="175"/>
      <c r="C265" s="187" t="s">
        <v>131</v>
      </c>
      <c r="D265" s="76"/>
      <c r="E265" s="45"/>
      <c r="F265" s="45"/>
      <c r="G265" s="45"/>
      <c r="H265" s="168"/>
      <c r="I265" s="209">
        <v>3800</v>
      </c>
      <c r="J265" s="176"/>
      <c r="K265" s="177"/>
      <c r="L265" s="265"/>
      <c r="M265" s="178"/>
    </row>
    <row r="266" spans="1:13" s="179" customFormat="1" ht="14.25" customHeight="1">
      <c r="A266" s="174"/>
      <c r="B266" s="175"/>
      <c r="C266" s="187" t="s">
        <v>129</v>
      </c>
      <c r="D266" s="76" t="e">
        <f>SUM(#REF!)</f>
        <v>#REF!</v>
      </c>
      <c r="E266" s="45" t="e">
        <f>SUM(#REF!)</f>
        <v>#REF!</v>
      </c>
      <c r="F266" s="45" t="e">
        <f>SUM(#REF!)</f>
        <v>#REF!</v>
      </c>
      <c r="G266" s="45" t="e">
        <f>SUM(#REF!)</f>
        <v>#REF!</v>
      </c>
      <c r="H266" s="168" t="e">
        <f>E266/#REF!</f>
        <v>#REF!</v>
      </c>
      <c r="I266" s="209">
        <v>23827</v>
      </c>
      <c r="J266" s="176"/>
      <c r="K266" s="177"/>
      <c r="L266" s="265"/>
      <c r="M266" s="178"/>
    </row>
    <row r="267" spans="1:12" ht="13.5" thickBot="1">
      <c r="A267" s="108"/>
      <c r="B267" s="115"/>
      <c r="C267" s="149"/>
      <c r="D267" s="153"/>
      <c r="E267" s="151"/>
      <c r="F267" s="151"/>
      <c r="G267" s="151"/>
      <c r="H267" s="154"/>
      <c r="I267" s="202"/>
      <c r="J267" s="37"/>
      <c r="K267" s="31"/>
      <c r="L267" s="14"/>
    </row>
    <row r="268" spans="1:12" ht="13.5" thickBot="1">
      <c r="A268" s="310">
        <v>926</v>
      </c>
      <c r="B268" s="311"/>
      <c r="C268" s="51" t="s">
        <v>73</v>
      </c>
      <c r="D268" s="52">
        <f>E268+F268</f>
        <v>65442</v>
      </c>
      <c r="E268" s="53">
        <f>E270</f>
        <v>65442</v>
      </c>
      <c r="F268" s="53">
        <f>F270</f>
        <v>0</v>
      </c>
      <c r="G268" s="53">
        <f>G270</f>
        <v>0</v>
      </c>
      <c r="H268" s="54" t="e">
        <f>E268/#REF!</f>
        <v>#REF!</v>
      </c>
      <c r="I268" s="196">
        <f>I270</f>
        <v>169000</v>
      </c>
      <c r="J268" s="94"/>
      <c r="K268" s="31"/>
      <c r="L268" s="11">
        <f>L270</f>
        <v>110000</v>
      </c>
    </row>
    <row r="269" spans="1:12" ht="12.75">
      <c r="A269" s="103"/>
      <c r="B269" s="125"/>
      <c r="C269" s="87"/>
      <c r="D269" s="127"/>
      <c r="E269" s="89"/>
      <c r="F269" s="89"/>
      <c r="G269" s="89"/>
      <c r="H269" s="90"/>
      <c r="I269" s="200"/>
      <c r="J269" s="37"/>
      <c r="K269" s="31"/>
      <c r="L269" s="12"/>
    </row>
    <row r="270" spans="1:12" ht="13.5" customHeight="1">
      <c r="A270" s="104"/>
      <c r="B270" s="114">
        <v>92605</v>
      </c>
      <c r="C270" s="46" t="s">
        <v>74</v>
      </c>
      <c r="D270" s="65">
        <f>E270+F270</f>
        <v>65442</v>
      </c>
      <c r="E270" s="48">
        <f>SUM(E272)</f>
        <v>65442</v>
      </c>
      <c r="F270" s="48">
        <f>F272</f>
        <v>0</v>
      </c>
      <c r="G270" s="48">
        <f>G272</f>
        <v>0</v>
      </c>
      <c r="H270" s="109" t="e">
        <f>E270/#REF!</f>
        <v>#REF!</v>
      </c>
      <c r="I270" s="198">
        <f>SUM(I272)</f>
        <v>169000</v>
      </c>
      <c r="J270" s="37"/>
      <c r="K270" s="31"/>
      <c r="L270" s="13">
        <f>SUM(L272)</f>
        <v>110000</v>
      </c>
    </row>
    <row r="271" spans="1:12" ht="13.5" customHeight="1">
      <c r="A271" s="104"/>
      <c r="B271" s="64"/>
      <c r="C271" s="46" t="s">
        <v>75</v>
      </c>
      <c r="D271" s="65"/>
      <c r="E271" s="48"/>
      <c r="F271" s="48"/>
      <c r="G271" s="48"/>
      <c r="H271" s="109"/>
      <c r="I271" s="198">
        <v>169000</v>
      </c>
      <c r="J271" s="37"/>
      <c r="K271" s="31"/>
      <c r="L271" s="13"/>
    </row>
    <row r="272" spans="1:12" ht="30" customHeight="1">
      <c r="A272" s="104"/>
      <c r="B272" s="64"/>
      <c r="C272" s="46" t="s">
        <v>33</v>
      </c>
      <c r="D272" s="65">
        <f>E272+F272</f>
        <v>65442</v>
      </c>
      <c r="E272" s="48">
        <f>SUM(E273:E273)</f>
        <v>65442</v>
      </c>
      <c r="F272" s="48">
        <f>SUM(F273:F273)</f>
        <v>0</v>
      </c>
      <c r="G272" s="48">
        <f>SUM(G273:G273)</f>
        <v>0</v>
      </c>
      <c r="H272" s="109" t="e">
        <f>E272/#REF!</f>
        <v>#REF!</v>
      </c>
      <c r="I272" s="198">
        <v>169000</v>
      </c>
      <c r="J272" s="37"/>
      <c r="K272" s="31"/>
      <c r="L272" s="13">
        <f>SUM(L273:L273)</f>
        <v>110000</v>
      </c>
    </row>
    <row r="273" spans="1:12" ht="15" customHeight="1">
      <c r="A273" s="104"/>
      <c r="B273" s="64"/>
      <c r="C273" s="187" t="s">
        <v>139</v>
      </c>
      <c r="D273" s="65">
        <f>E273+F273</f>
        <v>65442</v>
      </c>
      <c r="E273" s="45">
        <v>65442</v>
      </c>
      <c r="F273" s="45">
        <v>0</v>
      </c>
      <c r="G273" s="45">
        <v>0</v>
      </c>
      <c r="H273" s="109" t="e">
        <f>E273/#REF!</f>
        <v>#REF!</v>
      </c>
      <c r="I273" s="209">
        <v>169000</v>
      </c>
      <c r="J273" s="37"/>
      <c r="K273" s="31"/>
      <c r="L273" s="21">
        <v>110000</v>
      </c>
    </row>
    <row r="274" spans="1:12" ht="12.75">
      <c r="A274" s="275"/>
      <c r="B274" s="276"/>
      <c r="C274" s="277"/>
      <c r="D274" s="278"/>
      <c r="E274" s="279"/>
      <c r="F274" s="279"/>
      <c r="G274" s="279"/>
      <c r="H274" s="280"/>
      <c r="I274" s="244"/>
      <c r="J274" s="34"/>
      <c r="K274" s="31"/>
      <c r="L274" s="26">
        <v>-72111</v>
      </c>
    </row>
    <row r="275" spans="1:12" ht="13.5" thickBot="1">
      <c r="A275" s="282"/>
      <c r="B275" s="71"/>
      <c r="C275" s="72"/>
      <c r="D275" s="73"/>
      <c r="E275" s="74"/>
      <c r="F275" s="74">
        <v>391132.04</v>
      </c>
      <c r="G275" s="75">
        <v>201</v>
      </c>
      <c r="H275" s="72"/>
      <c r="I275" s="283"/>
      <c r="J275" s="34"/>
      <c r="K275" s="31"/>
      <c r="L275" s="27"/>
    </row>
    <row r="276" spans="1:13" s="220" customFormat="1" ht="12.75">
      <c r="A276" s="287"/>
      <c r="B276" s="37"/>
      <c r="C276" s="284" t="s">
        <v>88</v>
      </c>
      <c r="D276" s="298"/>
      <c r="E276" s="299"/>
      <c r="F276" s="299"/>
      <c r="G276" s="299"/>
      <c r="H276" s="300"/>
      <c r="I276" s="200">
        <f>I10+I16+I22+I42+I48+I59+I79+I85+I99+I105+I112+I121+I158+I167+I197+I203+I243+I268</f>
        <v>19291574.636</v>
      </c>
      <c r="J276" s="37"/>
      <c r="K276" s="31"/>
      <c r="L276" s="28">
        <v>15264716</v>
      </c>
      <c r="M276" s="219"/>
    </row>
    <row r="277" spans="1:13" s="194" customFormat="1" ht="13.5" customHeight="1">
      <c r="A277" s="287"/>
      <c r="B277" s="37"/>
      <c r="C277" s="290" t="s">
        <v>140</v>
      </c>
      <c r="D277" s="301"/>
      <c r="E277" s="302"/>
      <c r="F277" s="302"/>
      <c r="G277" s="302"/>
      <c r="H277" s="303"/>
      <c r="I277" s="198">
        <v>1385273</v>
      </c>
      <c r="J277" s="37"/>
      <c r="K277" s="288"/>
      <c r="L277" s="289">
        <v>3400000</v>
      </c>
      <c r="M277" s="193"/>
    </row>
    <row r="278" spans="1:13" s="297" customFormat="1" ht="15.75" customHeight="1" thickBot="1">
      <c r="A278" s="291"/>
      <c r="B278" s="292"/>
      <c r="C278" s="285" t="s">
        <v>90</v>
      </c>
      <c r="D278" s="304"/>
      <c r="E278" s="305"/>
      <c r="F278" s="305"/>
      <c r="G278" s="305"/>
      <c r="H278" s="306"/>
      <c r="I278" s="281">
        <f>SUM(I276+I277)</f>
        <v>20676847.636</v>
      </c>
      <c r="J278" s="293"/>
      <c r="K278" s="294"/>
      <c r="L278" s="295">
        <v>1500000</v>
      </c>
      <c r="M278" s="296"/>
    </row>
    <row r="279" spans="1:12" ht="15.75" thickBot="1">
      <c r="A279" s="34"/>
      <c r="B279" s="34"/>
      <c r="C279" s="286"/>
      <c r="D279" s="42"/>
      <c r="E279" s="43"/>
      <c r="F279" s="43"/>
      <c r="G279" s="43"/>
      <c r="H279" s="44"/>
      <c r="I279" s="215"/>
      <c r="J279" s="34"/>
      <c r="K279" s="31"/>
      <c r="L279" s="5">
        <f>SUM(L276:L278)</f>
        <v>20164716</v>
      </c>
    </row>
    <row r="280" spans="1:12" ht="39" customHeight="1" thickBot="1">
      <c r="A280" s="34"/>
      <c r="B280" s="34"/>
      <c r="C280" s="34"/>
      <c r="D280" s="27"/>
      <c r="E280" s="41"/>
      <c r="F280" s="41"/>
      <c r="G280" s="34"/>
      <c r="H280" s="34"/>
      <c r="I280" s="216"/>
      <c r="J280" s="34"/>
      <c r="K280" s="33"/>
      <c r="L280" s="29" t="e">
        <f>L279-#REF!</f>
        <v>#REF!</v>
      </c>
    </row>
    <row r="281" spans="1:12" ht="12.75">
      <c r="A281" s="3"/>
      <c r="B281" s="3"/>
      <c r="C281" s="3"/>
      <c r="D281" s="4"/>
      <c r="E281" s="3"/>
      <c r="F281" s="3"/>
      <c r="G281" s="3"/>
      <c r="H281" s="3"/>
      <c r="I281" s="214"/>
      <c r="J281" s="34"/>
      <c r="K281" s="35"/>
      <c r="L281" s="4"/>
    </row>
  </sheetData>
  <mergeCells count="21">
    <mergeCell ref="A203:B203"/>
    <mergeCell ref="A197:B197"/>
    <mergeCell ref="A167:B167"/>
    <mergeCell ref="A158:B158"/>
    <mergeCell ref="A85:B85"/>
    <mergeCell ref="A59:B59"/>
    <mergeCell ref="C145:C146"/>
    <mergeCell ref="I145:I146"/>
    <mergeCell ref="A121:B121"/>
    <mergeCell ref="A112:B112"/>
    <mergeCell ref="A105:B105"/>
    <mergeCell ref="A6:I6"/>
    <mergeCell ref="A10:B10"/>
    <mergeCell ref="A268:B268"/>
    <mergeCell ref="A243:B243"/>
    <mergeCell ref="A48:B48"/>
    <mergeCell ref="A42:B42"/>
    <mergeCell ref="A22:B22"/>
    <mergeCell ref="A16:B16"/>
    <mergeCell ref="A99:B99"/>
    <mergeCell ref="A79:B79"/>
  </mergeCells>
  <printOptions/>
  <pageMargins left="0.85" right="0.24" top="0.33" bottom="0.2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Miasta Sławków</cp:lastModifiedBy>
  <cp:lastPrinted>2005-02-21T11:58:36Z</cp:lastPrinted>
  <dcterms:created xsi:type="dcterms:W3CDTF">2004-11-10T13:45:14Z</dcterms:created>
  <dcterms:modified xsi:type="dcterms:W3CDTF">2007-01-15T16:08:53Z</dcterms:modified>
  <cp:category/>
  <cp:version/>
  <cp:contentType/>
  <cp:contentStatus/>
</cp:coreProperties>
</file>