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180" activeTab="0"/>
  </bookViews>
  <sheets>
    <sheet name="WYDATKI IV wersja 8.11.2004 r." sheetId="1" r:id="rId1"/>
  </sheets>
  <definedNames/>
  <calcPr fullCalcOnLoad="1"/>
</workbook>
</file>

<file path=xl/sharedStrings.xml><?xml version="1.0" encoding="utf-8"?>
<sst xmlns="http://schemas.openxmlformats.org/spreadsheetml/2006/main" count="227" uniqueCount="151">
  <si>
    <t>Dz.</t>
  </si>
  <si>
    <t>Rozdz.</t>
  </si>
  <si>
    <t>Wyszczególnienie</t>
  </si>
  <si>
    <t>Ogółem: wykonanie i zobow.</t>
  </si>
  <si>
    <t>Wykonanie od 01.01.2004 do 30.09.2004</t>
  </si>
  <si>
    <t>zobow.       razem</t>
  </si>
  <si>
    <t>Zobow.wymagalne</t>
  </si>
  <si>
    <t>% wykon.</t>
  </si>
  <si>
    <t xml:space="preserve">Plan na 2005r.  </t>
  </si>
  <si>
    <t>.010</t>
  </si>
  <si>
    <t>Rolnictwo i  łowiectwo</t>
  </si>
  <si>
    <t>.01095</t>
  </si>
  <si>
    <t xml:space="preserve">Pozostała działalność </t>
  </si>
  <si>
    <t>Wytwarzanie i zaopatrywanie w energię elektryczną, gaz i  wodę</t>
  </si>
  <si>
    <t xml:space="preserve">Dostarczanie wody   </t>
  </si>
  <si>
    <t>Transport i  łączność</t>
  </si>
  <si>
    <t xml:space="preserve"> </t>
  </si>
  <si>
    <t>Drogi publiczne powiatowe</t>
  </si>
  <si>
    <t xml:space="preserve">Drogi publiczne gminne </t>
  </si>
  <si>
    <t>Gospodarka  mieszkaniowa</t>
  </si>
  <si>
    <t>Zakłady gospodarki mieszkaniowej</t>
  </si>
  <si>
    <t>Działalność usługowa</t>
  </si>
  <si>
    <t>Opracowania geodezyjne i kartograficzne</t>
  </si>
  <si>
    <t xml:space="preserve">Administracja publiczna </t>
  </si>
  <si>
    <t>Urzędy naczelnych organów władzy państwowej,kontroli i ochrony prawa oraz sądownictwa</t>
  </si>
  <si>
    <t>Urzędy naczelnych organów władzy państwowej, kontroli i ochrony prawa</t>
  </si>
  <si>
    <t>Dotacja celowa z budżetu na finansowanie lub dofinansowanie zadań zleconych do realizacji stowarzyszeniom</t>
  </si>
  <si>
    <t xml:space="preserve">Straż Miejska         </t>
  </si>
  <si>
    <t>Dochody od osób prawnych, od osób fizycznych i od innych jednostek nieposiadających osobowości prawnej oraz wydatki związane z ich poborem</t>
  </si>
  <si>
    <t>Obsługa długu publicznego</t>
  </si>
  <si>
    <t xml:space="preserve">Obsługa papierów wartościowych, kredytów i pożyczek jednostek samorządu terytorialnego </t>
  </si>
  <si>
    <t>Różne rozliczenia</t>
  </si>
  <si>
    <t>Część równoważąca subwencji ogólnej dla gmin</t>
  </si>
  <si>
    <t>Rezerwy ogólne i  celowe</t>
  </si>
  <si>
    <t>Rezerwy ogólne</t>
  </si>
  <si>
    <t>Oświata i  wychowanie</t>
  </si>
  <si>
    <t>Szkoły podstawowe</t>
  </si>
  <si>
    <t>Przedszkola</t>
  </si>
  <si>
    <t>Gimnazja</t>
  </si>
  <si>
    <t>Dowożenie uczniów do szkół</t>
  </si>
  <si>
    <t xml:space="preserve">Pozostała działalność      </t>
  </si>
  <si>
    <t xml:space="preserve">Ochrona Zdrowia </t>
  </si>
  <si>
    <t xml:space="preserve">Lecznictwo ambulatoryjne   </t>
  </si>
  <si>
    <t>Przeciwdziałanie alkoholizmowi</t>
  </si>
  <si>
    <t>Pomoc społeczna</t>
  </si>
  <si>
    <t>Dodatki mieszkaniowe</t>
  </si>
  <si>
    <t>Edukacyjna  opieka  wychowawcza</t>
  </si>
  <si>
    <t xml:space="preserve">Świetlice szkolne     </t>
  </si>
  <si>
    <t>Gospodarka komunalna i  ochrona  środowiska</t>
  </si>
  <si>
    <t xml:space="preserve">Gospodarka ściekowa i  ochrona wód       </t>
  </si>
  <si>
    <t>Dotacja przedmiotowa z budżetu dla zakładu budżetowego</t>
  </si>
  <si>
    <t xml:space="preserve">Utrzymanie zieleni w miastach i  gminach       </t>
  </si>
  <si>
    <t xml:space="preserve">Oświetlenie ulic, placów i  dróg </t>
  </si>
  <si>
    <t xml:space="preserve">Pozostała działalność        </t>
  </si>
  <si>
    <t>Kultura i  ochrona dziedzictwa narodowego</t>
  </si>
  <si>
    <t>Domy i  ośrodki kultury , świetlice i kluby</t>
  </si>
  <si>
    <t>Dotacja podmiotowa z budżetu dla instytucji kultury</t>
  </si>
  <si>
    <t xml:space="preserve">Biblioteki       </t>
  </si>
  <si>
    <t>Kultura fizyczna i sport</t>
  </si>
  <si>
    <t xml:space="preserve">Zadania w zakresie kultury fizycznej i  sportu </t>
  </si>
  <si>
    <t>Wydatki bieżące w tym:</t>
  </si>
  <si>
    <t>Bieżące utrzymanie dróg powiatowych</t>
  </si>
  <si>
    <t>Wydatki majątkowe w tym:</t>
  </si>
  <si>
    <t>Wydatki bieżące</t>
  </si>
  <si>
    <t>wynagrodzenia i pochodne od wynagrodzeń</t>
  </si>
  <si>
    <t>Wynagrodzenia i pochodne od wynagrodzeń</t>
  </si>
  <si>
    <t>Wydatki na obsługę długu jednostki samorządu terytorialnego</t>
  </si>
  <si>
    <t>Termomodernizacja budynku Przedszkola Miejskiego</t>
  </si>
  <si>
    <t>Budowa przyszkolnych obiektów sportowych</t>
  </si>
  <si>
    <t xml:space="preserve">Wydatki bieżące </t>
  </si>
  <si>
    <t>Razem wydatki</t>
  </si>
  <si>
    <t>Ogółem wydatki i rozchody</t>
  </si>
  <si>
    <t>Limit wydatków budżetowych</t>
  </si>
  <si>
    <t>Wpłaty gmin na rzecz izb rolniczych w wysokości 2 % uzyskanych wpływów z podatku rolnego</t>
  </si>
  <si>
    <t>Dotacja celowa z budżetu na dofinansowanie kosztów realizacji inwestycji i zakupów inwestycyjnych zakładów budżetowych</t>
  </si>
  <si>
    <t>w tym wynagrodzenia i pochodne od wynagrodzeń</t>
  </si>
  <si>
    <t>Remont drogi do pól (poboczna od Okradzionowskiej)</t>
  </si>
  <si>
    <t>Budowa chodnika wraz z odwodnieniem w ul. Krakowskiej - od ulicy Młyńskiej do osiedla PCK</t>
  </si>
  <si>
    <t>Współpraca z zagranicą</t>
  </si>
  <si>
    <t>Wydatki Rady Miejskiej w tym:</t>
  </si>
  <si>
    <t>System Elektronicznej Komunikacji Administracji Publicznej</t>
  </si>
  <si>
    <t xml:space="preserve">Modernizacja i rozbudowa systemów komputerowych </t>
  </si>
  <si>
    <t>Promocja jednostek samorządu terytorialnego</t>
  </si>
  <si>
    <t>Wpłaty gmin na rzecz związków gmin na dofinansowanie zadań bieżących (w tym - Śląski Związek Gmin i Powiatów, Związek Gmin Jurajskich)</t>
  </si>
  <si>
    <t>Pozostałe wydatki bieżące</t>
  </si>
  <si>
    <t>100 - lecie Orkiestry OSP Sławków</t>
  </si>
  <si>
    <t>Dokształcanie i doskonalenie nauczycieli</t>
  </si>
  <si>
    <t>Zwalczanie narkomanii</t>
  </si>
  <si>
    <t>`</t>
  </si>
  <si>
    <t xml:space="preserve">Oczyszczanie miast i wsi      </t>
  </si>
  <si>
    <t>Wpłata PKM Olkusz - obsługa linii 460, 461, 462, 463.</t>
  </si>
  <si>
    <t>Dowóz wody</t>
  </si>
  <si>
    <t>Ubezpieczenie pracowników służby zastępczej i inne</t>
  </si>
  <si>
    <t>Usuwanie awarii, pozostałe wydatki bieżące i obsługa sanitarna imprez miejskich</t>
  </si>
  <si>
    <t>Termomodernizacja budynku Szkoły Podstawowej</t>
  </si>
  <si>
    <t>Dokończenie budowy chodnika ul. Wrocławskiej</t>
  </si>
  <si>
    <t>Budowa systemu oświetlenia ulicznego Hrubieszowska</t>
  </si>
  <si>
    <t>Budowa drogi z poboczem na ul. Gen. Wł. Sikorskiego i PCK  pomiędzy ul. Obrońców Westerplatte i Zawalną - wraz z opracowaniem PT</t>
  </si>
  <si>
    <t>Dokończenie modernizacji sieci wodociągowej - 600 mb w ul. Groniec. Wymiana wodociągu z rur azbestowych na rury PE wraz z opracowaniem dokumentacji</t>
  </si>
  <si>
    <t>Budowa sieci gazu średnioprężnego część południowa miasta etap II</t>
  </si>
  <si>
    <t>Opracowanie dokumentacji technicznych w tym:</t>
  </si>
  <si>
    <t>Przygotowanie terenów budowlanych osiedla Stawki - kompleksowa  infrastruktura</t>
  </si>
  <si>
    <t>Kompleksowa przebudowa ulic Mały Rynek - Kościelna - Biskupia - Piekarska - Staropocztowa</t>
  </si>
  <si>
    <t>PT budowy nowych miejsc parkingowych przy cmentarzu</t>
  </si>
  <si>
    <t>Opracowanie PT nowych miejsc parkingowych na Rynku</t>
  </si>
  <si>
    <t>dokończenie opracowania dokumentacji przebudowy ulicy Fabrycznej - umowa z 2005 r.</t>
  </si>
  <si>
    <t>Kompensata należności za obsługę sieci</t>
  </si>
  <si>
    <t>Pozostałe bieżące wydatki</t>
  </si>
  <si>
    <t xml:space="preserve">Kultura, sztuka, ochrona dóbr kultury i tradycji </t>
  </si>
  <si>
    <t>Działalność wspomagająca rozwój gospopdarczy, w tym rozwój przedsiębiorczości</t>
  </si>
  <si>
    <t>Działalność wspomagająca rozwój społeczności i wspólnot lokalnych</t>
  </si>
  <si>
    <t>Organizacja miejskich imprez kulturalnych</t>
  </si>
  <si>
    <t>Upowszechnianie kultury fizycznej i sportu</t>
  </si>
  <si>
    <t>Rozchody związane ze spłatą kredytów i pożyczek</t>
  </si>
  <si>
    <t>Rewitalizacja zespołu parkowo - zamkowego i przebudowa ulicy Młyńskiej w Sławkowie (Przebudowa infrastruktury ulicy Młyńskiej wraz z kanalizacją, parkingiem i kładką dla pieszych)</t>
  </si>
  <si>
    <t>Rewitalizacja zespołu parkowo - zamkowego i przebudowa ulicy Młyńskiej w Sławkowie (budowa oświetlenia w parku i ruinach zamku, mała architektura, nawierzchnie i zieleń)</t>
  </si>
  <si>
    <t>Budowa nowych miejsc parkingowych na Rynku w rejonie starej remizy</t>
  </si>
  <si>
    <t xml:space="preserve">Urzędy wojewódzkie      </t>
  </si>
  <si>
    <t xml:space="preserve">Rady gmin (miast i miast na prawach powiatu)     </t>
  </si>
  <si>
    <t xml:space="preserve">Urzędy gmin (miast i miast na prawach powiatu) </t>
  </si>
  <si>
    <t>Bezpieczeństwo publiczne i ochrona przewiwpożarowa</t>
  </si>
  <si>
    <t xml:space="preserve">Ochotnicze straże pożarne     </t>
  </si>
  <si>
    <t xml:space="preserve">Obrona cywilna       </t>
  </si>
  <si>
    <t>Pobór podatków, opłat i niepodatkowych należności budżetowych</t>
  </si>
  <si>
    <t>Zespoły obsługi ekonomiczno-administracyjnej szkół</t>
  </si>
  <si>
    <t>Licea ogólnokształcące</t>
  </si>
  <si>
    <t xml:space="preserve">Składki na ubezpieczenie zdrowotne opłacane za osoby pobierające niektóre świadczenia z pomocy społecznej oraz niektóre świadczenia rodzinne </t>
  </si>
  <si>
    <t>Zasiłki i pomoc w naturze oraz składki na ubezpieczenia emerytalne i rentowe</t>
  </si>
  <si>
    <t xml:space="preserve">Ośrodki  pomocy społecznej </t>
  </si>
  <si>
    <t>Usługi opiekuńcze i specjalistyczne usługi opiekuńcze                                                      w tym:</t>
  </si>
  <si>
    <t>Podwójne bitumiczne utwardzanie ulic Gwarków Sławkowskich, Staszówka, Wiejska i Konarowa</t>
  </si>
  <si>
    <t>Wykonanie podbudowy tłuczniowej dróg: Botaniczna, Cechowa, Jagiellońska (boczna) i Borowa</t>
  </si>
  <si>
    <t>Remonty bieżące (w tym remont drogi z Burek do Polskiego Gazu - 37.000 zł.)</t>
  </si>
  <si>
    <t>Remont uliczki Wał - wykonanie nawierzchni wraz z odwodnieniem i kanalizacją</t>
  </si>
  <si>
    <t>Remonty chodników - Legionów Polskich, Świętojańska</t>
  </si>
  <si>
    <t>Remonty bieżące dróg w tym zimowe utrzymanie, regulacje stanu prawnego dróg, pozostałe usługi</t>
  </si>
  <si>
    <t>Remont sieci kanalizacyjnej w ulicy Jagiellońskiej</t>
  </si>
  <si>
    <t>Remont sieci kanalizacyjnej w ulicy PCK</t>
  </si>
  <si>
    <t>Remont wiaduktu i mostu</t>
  </si>
  <si>
    <t>Remont uliczek Rynek - Podwalna</t>
  </si>
  <si>
    <t>Zakup materiałów i wyposażnia dla służby zastępczej, więziennej, zakup farb, lakierów, sprzętu, narzędzi, paliwa, biletów i inne</t>
  </si>
  <si>
    <t>Zakup energii - szalety parking</t>
  </si>
  <si>
    <t>Pozostałe remonty</t>
  </si>
  <si>
    <t>Planowane wydatki budżetowe Miasta Sławkowa na 2006 rok</t>
  </si>
  <si>
    <t>Schroniska dla zwierząt</t>
  </si>
  <si>
    <t>Lokalny transport zbiorowy</t>
  </si>
  <si>
    <t>Wpłaty gmin i powiatów na rzecz innych jednostek samorządu terytorialnego oraz zwiazków gmin lub związków powiatów na dofinansowanie zadań bieżących - KZK GOP Katowice</t>
  </si>
  <si>
    <t xml:space="preserve">                             Załącznik Nr 2</t>
  </si>
  <si>
    <t xml:space="preserve">                             do Uchwały Budżetowej </t>
  </si>
  <si>
    <t xml:space="preserve">                             Rady Miasta Sławkowa Nr XLVIII/ 324 / 05 z dnia 30.12.2005 r.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</si>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</sst>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#,##0.00_ ;\-#,##0.00\ "/>
    <numFmt numFmtId="173" formatCode="#,##0.0"/>
    <numFmt numFmtId="174" formatCode="#,##0_ ;\-#,##0\ "/>
    <numFmt numFmtId="175" formatCode="#,##0.000"/>
  </numFmts>
  <fonts count="22">
    <font>
      <sz val="10"/>
      <name val="Arial CE"/>
      <family val="0"/>
    </font>
    <font>
      <b/>
      <sz val="14"/>
      <name val="Tahoma"/>
      <family val="0"/>
    </font>
    <font>
      <sz val="14"/>
      <name val="Tahoma"/>
      <family val="0"/>
    </font>
    <font>
      <sz val="10"/>
      <name val="Tahoma"/>
      <family val="0"/>
    </font>
    <font>
      <b/>
      <sz val="12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0"/>
    </font>
    <font>
      <sz val="10"/>
      <color indexed="8"/>
      <name val="Tahoma"/>
      <family val="0"/>
    </font>
    <font>
      <i/>
      <sz val="8"/>
      <name val="Tahoma"/>
      <family val="0"/>
    </font>
    <font>
      <i/>
      <sz val="10"/>
      <name val="Tahoma"/>
      <family val="0"/>
    </font>
    <font>
      <i/>
      <sz val="10"/>
      <color indexed="8"/>
      <name val="Tahoma"/>
      <family val="0"/>
    </font>
    <font>
      <b/>
      <sz val="8"/>
      <name val="Tahoma"/>
      <family val="2"/>
    </font>
    <font>
      <sz val="8"/>
      <name val="Arial CE"/>
      <family val="0"/>
    </font>
    <font>
      <b/>
      <i/>
      <sz val="10"/>
      <color indexed="8"/>
      <name val="Tahoma"/>
      <family val="2"/>
    </font>
    <font>
      <b/>
      <i/>
      <sz val="10"/>
      <name val="Tahoma"/>
      <family val="0"/>
    </font>
    <font>
      <i/>
      <sz val="10"/>
      <name val="Arial CE"/>
      <family val="0"/>
    </font>
    <font>
      <u val="single"/>
      <sz val="10"/>
      <color indexed="8"/>
      <name val="Tahoma"/>
      <family val="2"/>
    </font>
    <font>
      <u val="single"/>
      <sz val="10"/>
      <name val="Tahoma"/>
      <family val="2"/>
    </font>
    <font>
      <sz val="8"/>
      <name val="Tahoma"/>
      <family val="0"/>
    </font>
    <font>
      <i/>
      <sz val="9"/>
      <name val="Tahoma"/>
      <family val="2"/>
    </font>
    <font>
      <i/>
      <sz val="9"/>
      <name val="Arial CE"/>
      <family val="0"/>
    </font>
    <font>
      <i/>
      <sz val="9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3" fontId="5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5" fontId="6" fillId="2" borderId="9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6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173" fontId="0" fillId="0" borderId="0" xfId="0" applyNumberFormat="1" applyBorder="1" applyAlignment="1">
      <alignment/>
    </xf>
    <xf numFmtId="165" fontId="5" fillId="2" borderId="1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5" fontId="7" fillId="0" borderId="14" xfId="17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165" fontId="5" fillId="0" borderId="15" xfId="17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5" fontId="7" fillId="0" borderId="17" xfId="17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165" fontId="5" fillId="0" borderId="17" xfId="17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65" fontId="7" fillId="0" borderId="15" xfId="17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 vertical="center"/>
    </xf>
    <xf numFmtId="165" fontId="5" fillId="0" borderId="20" xfId="17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justify" vertical="center"/>
    </xf>
    <xf numFmtId="0" fontId="7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65" fontId="7" fillId="0" borderId="0" xfId="17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17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165" fontId="5" fillId="0" borderId="22" xfId="17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vertical="center"/>
    </xf>
    <xf numFmtId="165" fontId="7" fillId="0" borderId="24" xfId="17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/>
    </xf>
    <xf numFmtId="165" fontId="5" fillId="0" borderId="24" xfId="17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justify" vertical="center"/>
    </xf>
    <xf numFmtId="3" fontId="7" fillId="0" borderId="27" xfId="0" applyNumberFormat="1" applyFont="1" applyFill="1" applyBorder="1" applyAlignment="1">
      <alignment horizontal="justify" vertical="center"/>
    </xf>
    <xf numFmtId="3" fontId="7" fillId="0" borderId="28" xfId="0" applyNumberFormat="1" applyFont="1" applyBorder="1" applyAlignment="1">
      <alignment horizontal="justify" vertical="center"/>
    </xf>
    <xf numFmtId="0" fontId="7" fillId="0" borderId="19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horizontal="justify" vertical="center"/>
    </xf>
    <xf numFmtId="165" fontId="7" fillId="0" borderId="13" xfId="17" applyNumberFormat="1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justify" vertical="center"/>
    </xf>
    <xf numFmtId="0" fontId="5" fillId="0" borderId="30" xfId="0" applyNumberFormat="1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165" fontId="5" fillId="0" borderId="33" xfId="17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justify" vertical="center"/>
    </xf>
    <xf numFmtId="3" fontId="5" fillId="0" borderId="28" xfId="0" applyNumberFormat="1" applyFont="1" applyFill="1" applyBorder="1" applyAlignment="1">
      <alignment horizontal="justify" vertical="center"/>
    </xf>
    <xf numFmtId="3" fontId="5" fillId="0" borderId="21" xfId="0" applyNumberFormat="1" applyFont="1" applyFill="1" applyBorder="1" applyAlignment="1">
      <alignment vertical="center"/>
    </xf>
    <xf numFmtId="165" fontId="5" fillId="0" borderId="13" xfId="17" applyNumberFormat="1" applyFont="1" applyFill="1" applyBorder="1" applyAlignment="1">
      <alignment horizontal="right" vertical="center"/>
    </xf>
    <xf numFmtId="165" fontId="5" fillId="0" borderId="21" xfId="17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165" fontId="5" fillId="0" borderId="34" xfId="17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5" fontId="7" fillId="0" borderId="1" xfId="17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justify" vertical="top"/>
    </xf>
    <xf numFmtId="3" fontId="5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65" fontId="5" fillId="0" borderId="1" xfId="17" applyNumberFormat="1" applyFont="1" applyBorder="1" applyAlignment="1">
      <alignment horizontal="right" vertical="center"/>
    </xf>
    <xf numFmtId="165" fontId="5" fillId="0" borderId="1" xfId="17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5" fontId="10" fillId="0" borderId="13" xfId="17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3" fillId="0" borderId="27" xfId="0" applyNumberFormat="1" applyFont="1" applyFill="1" applyBorder="1" applyAlignment="1">
      <alignment horizontal="justify" vertical="center"/>
    </xf>
    <xf numFmtId="0" fontId="9" fillId="0" borderId="0" xfId="0" applyFont="1" applyBorder="1" applyAlignment="1">
      <alignment/>
    </xf>
    <xf numFmtId="165" fontId="14" fillId="0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5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6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165" fontId="10" fillId="0" borderId="14" xfId="17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165" fontId="10" fillId="0" borderId="17" xfId="17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65" fontId="10" fillId="0" borderId="0" xfId="17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/>
    </xf>
    <xf numFmtId="10" fontId="5" fillId="0" borderId="3" xfId="17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vertical="center"/>
    </xf>
    <xf numFmtId="4" fontId="5" fillId="0" borderId="35" xfId="17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justify" vertical="center"/>
    </xf>
    <xf numFmtId="3" fontId="9" fillId="0" borderId="0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 vertical="center" wrapText="1"/>
    </xf>
    <xf numFmtId="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4" fontId="9" fillId="0" borderId="11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36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vertical="center" wrapText="1"/>
    </xf>
    <xf numFmtId="165" fontId="7" fillId="0" borderId="20" xfId="17" applyNumberFormat="1" applyFont="1" applyFill="1" applyBorder="1" applyAlignment="1">
      <alignment horizontal="right" vertical="center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165" fontId="10" fillId="0" borderId="24" xfId="17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165" fontId="10" fillId="0" borderId="23" xfId="17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/>
    </xf>
    <xf numFmtId="165" fontId="7" fillId="0" borderId="21" xfId="17" applyNumberFormat="1" applyFont="1" applyFill="1" applyBorder="1" applyAlignment="1">
      <alignment horizontal="right" vertical="center"/>
    </xf>
    <xf numFmtId="0" fontId="5" fillId="3" borderId="9" xfId="0" applyNumberFormat="1" applyFont="1" applyFill="1" applyBorder="1" applyAlignment="1">
      <alignment vertical="center" wrapText="1"/>
    </xf>
    <xf numFmtId="3" fontId="5" fillId="3" borderId="9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165" fontId="5" fillId="3" borderId="37" xfId="17" applyNumberFormat="1" applyFont="1" applyFill="1" applyBorder="1" applyAlignment="1">
      <alignment horizontal="right" vertical="center"/>
    </xf>
    <xf numFmtId="0" fontId="5" fillId="3" borderId="38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3" fontId="5" fillId="3" borderId="12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165" fontId="5" fillId="3" borderId="20" xfId="17" applyNumberFormat="1" applyFont="1" applyFill="1" applyBorder="1" applyAlignment="1">
      <alignment horizontal="right" vertical="center"/>
    </xf>
    <xf numFmtId="0" fontId="5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left" vertical="center" wrapText="1"/>
    </xf>
    <xf numFmtId="4" fontId="6" fillId="3" borderId="35" xfId="0" applyNumberFormat="1" applyFont="1" applyFill="1" applyBorder="1" applyAlignment="1">
      <alignment vertical="center"/>
    </xf>
    <xf numFmtId="10" fontId="5" fillId="3" borderId="3" xfId="17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6" fillId="3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6" fillId="3" borderId="48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5" fontId="21" fillId="0" borderId="9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5" fillId="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4" fontId="5" fillId="3" borderId="33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10" fontId="6" fillId="3" borderId="49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5" fontId="14" fillId="0" borderId="1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justify" vertical="center"/>
    </xf>
    <xf numFmtId="165" fontId="14" fillId="0" borderId="0" xfId="0" applyNumberFormat="1" applyFont="1" applyFill="1" applyBorder="1" applyAlignment="1">
      <alignment/>
    </xf>
    <xf numFmtId="17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0" fillId="0" borderId="28" xfId="0" applyNumberFormat="1" applyFont="1" applyFill="1" applyBorder="1" applyAlignment="1">
      <alignment horizontal="justify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/>
    </xf>
    <xf numFmtId="165" fontId="10" fillId="0" borderId="20" xfId="17" applyNumberFormat="1" applyFont="1" applyFill="1" applyBorder="1" applyAlignment="1">
      <alignment horizontal="right" vertical="center"/>
    </xf>
    <xf numFmtId="165" fontId="7" fillId="0" borderId="22" xfId="17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/>
    </xf>
    <xf numFmtId="0" fontId="3" fillId="0" borderId="23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/>
    </xf>
    <xf numFmtId="0" fontId="6" fillId="3" borderId="5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5" fillId="3" borderId="52" xfId="0" applyNumberFormat="1" applyFont="1" applyFill="1" applyBorder="1" applyAlignment="1">
      <alignment horizontal="justify" vertical="center"/>
    </xf>
    <xf numFmtId="0" fontId="0" fillId="3" borderId="38" xfId="0" applyFont="1" applyFill="1" applyBorder="1" applyAlignment="1">
      <alignment horizontal="justify" vertical="center"/>
    </xf>
    <xf numFmtId="3" fontId="5" fillId="3" borderId="28" xfId="0" applyNumberFormat="1" applyFont="1" applyFill="1" applyBorder="1" applyAlignment="1">
      <alignment horizontal="justify" vertical="center"/>
    </xf>
    <xf numFmtId="0" fontId="0" fillId="3" borderId="36" xfId="0" applyFont="1" applyFill="1" applyBorder="1" applyAlignment="1">
      <alignment horizontal="justify" vertical="center"/>
    </xf>
    <xf numFmtId="3" fontId="5" fillId="3" borderId="53" xfId="0" applyNumberFormat="1" applyFont="1" applyFill="1" applyBorder="1" applyAlignment="1">
      <alignment horizontal="justify" vertical="center"/>
    </xf>
    <xf numFmtId="0" fontId="0" fillId="3" borderId="9" xfId="0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workbookViewId="0" topLeftCell="A144">
      <selection activeCell="C150" sqref="C150"/>
    </sheetView>
  </sheetViews>
  <sheetFormatPr defaultColWidth="9.00390625" defaultRowHeight="12.75"/>
  <cols>
    <col min="1" max="1" width="6.625" style="0" customWidth="1"/>
    <col min="2" max="2" width="9.25390625" style="257" customWidth="1"/>
    <col min="3" max="3" width="47.875" style="0" customWidth="1"/>
    <col min="4" max="4" width="0.2421875" style="1" hidden="1" customWidth="1"/>
    <col min="5" max="5" width="11.875" style="0" hidden="1" customWidth="1"/>
    <col min="6" max="6" width="0.6171875" style="0" hidden="1" customWidth="1"/>
    <col min="7" max="7" width="10.125" style="0" hidden="1" customWidth="1"/>
    <col min="8" max="8" width="8.375" style="0" hidden="1" customWidth="1"/>
    <col min="9" max="9" width="21.875" style="214" customWidth="1"/>
    <col min="10" max="10" width="0.12890625" style="8" hidden="1" customWidth="1"/>
    <col min="11" max="11" width="7.00390625" style="32" hidden="1" customWidth="1"/>
    <col min="12" max="12" width="0.12890625" style="2" hidden="1" customWidth="1"/>
    <col min="13" max="13" width="11.75390625" style="7" customWidth="1"/>
  </cols>
  <sheetData>
    <row r="1" spans="10:11" ht="12.75">
      <c r="J1" s="79"/>
      <c r="K1" s="80"/>
    </row>
    <row r="2" spans="10:11" ht="12.75" hidden="1">
      <c r="J2" s="79"/>
      <c r="K2" s="80"/>
    </row>
    <row r="3" spans="3:11" ht="12.75">
      <c r="C3" s="142" t="s">
        <v>147</v>
      </c>
      <c r="J3" s="79"/>
      <c r="K3" s="80"/>
    </row>
    <row r="4" spans="3:11" ht="12.75">
      <c r="C4" s="142" t="s">
        <v>148</v>
      </c>
      <c r="J4" s="79"/>
      <c r="K4" s="80"/>
    </row>
    <row r="5" spans="3:11" ht="12.75">
      <c r="C5" s="142" t="s">
        <v>149</v>
      </c>
      <c r="J5" s="79"/>
      <c r="K5" s="80"/>
    </row>
    <row r="6" spans="10:11" ht="4.5" customHeight="1">
      <c r="J6" s="79"/>
      <c r="K6" s="80"/>
    </row>
    <row r="7" spans="10:11" ht="2.25" customHeight="1" hidden="1">
      <c r="J7" s="79"/>
      <c r="K7" s="80"/>
    </row>
    <row r="8" spans="1:12" ht="29.25" customHeight="1">
      <c r="A8" s="333" t="s">
        <v>143</v>
      </c>
      <c r="B8" s="334"/>
      <c r="C8" s="334"/>
      <c r="D8" s="334"/>
      <c r="E8" s="334"/>
      <c r="F8" s="334"/>
      <c r="G8" s="334"/>
      <c r="H8" s="334"/>
      <c r="I8" s="334"/>
      <c r="J8" s="36"/>
      <c r="K8" s="41"/>
      <c r="L8"/>
    </row>
    <row r="9" spans="1:12" ht="8.25" customHeight="1" thickBot="1">
      <c r="A9" s="287"/>
      <c r="B9" s="288"/>
      <c r="C9" s="288"/>
      <c r="D9" s="288"/>
      <c r="E9" s="288"/>
      <c r="F9" s="288"/>
      <c r="G9" s="288"/>
      <c r="H9" s="288"/>
      <c r="I9" s="288"/>
      <c r="J9" s="36"/>
      <c r="K9" s="41"/>
      <c r="L9"/>
    </row>
    <row r="10" spans="1:12" ht="15.75" hidden="1" thickBot="1">
      <c r="A10" s="135"/>
      <c r="B10" s="270"/>
      <c r="C10" s="3"/>
      <c r="D10" s="38"/>
      <c r="E10" s="38"/>
      <c r="F10" s="38"/>
      <c r="G10" s="38"/>
      <c r="H10" s="38"/>
      <c r="I10" s="215"/>
      <c r="J10" s="37"/>
      <c r="K10" s="42"/>
      <c r="L10"/>
    </row>
    <row r="11" spans="1:12" ht="51.75" customHeight="1" thickBot="1">
      <c r="A11" s="256" t="s">
        <v>0</v>
      </c>
      <c r="B11" s="269" t="s">
        <v>1</v>
      </c>
      <c r="C11" s="258" t="s">
        <v>2</v>
      </c>
      <c r="D11" s="259" t="s">
        <v>3</v>
      </c>
      <c r="E11" s="259" t="s">
        <v>4</v>
      </c>
      <c r="F11" s="260" t="s">
        <v>5</v>
      </c>
      <c r="G11" s="261" t="s">
        <v>6</v>
      </c>
      <c r="H11" s="262" t="s">
        <v>7</v>
      </c>
      <c r="I11" s="263" t="s">
        <v>72</v>
      </c>
      <c r="J11" s="37"/>
      <c r="K11" s="40"/>
      <c r="L11" s="9" t="s">
        <v>8</v>
      </c>
    </row>
    <row r="12" spans="1:13" s="255" customFormat="1" ht="13.5" thickBot="1">
      <c r="A12" s="268">
        <v>1</v>
      </c>
      <c r="B12" s="264">
        <v>2</v>
      </c>
      <c r="C12" s="265">
        <v>3</v>
      </c>
      <c r="D12" s="265"/>
      <c r="E12" s="265"/>
      <c r="F12" s="266"/>
      <c r="G12" s="266"/>
      <c r="H12" s="267"/>
      <c r="I12" s="243">
        <v>4</v>
      </c>
      <c r="J12" s="253"/>
      <c r="K12" s="251"/>
      <c r="L12" s="252"/>
      <c r="M12" s="254"/>
    </row>
    <row r="13" spans="1:12" ht="18" customHeight="1" thickBot="1">
      <c r="A13" s="341" t="s">
        <v>9</v>
      </c>
      <c r="B13" s="342"/>
      <c r="C13" s="209" t="s">
        <v>10</v>
      </c>
      <c r="D13" s="206">
        <f>E13+F13</f>
        <v>1060.87</v>
      </c>
      <c r="E13" s="210">
        <f>SUM(E15)</f>
        <v>1060.87</v>
      </c>
      <c r="F13" s="210">
        <f>SUM(F15)</f>
        <v>0</v>
      </c>
      <c r="G13" s="210">
        <f>SUM(G15)</f>
        <v>0</v>
      </c>
      <c r="H13" s="208" t="e">
        <f>E13/#REF!</f>
        <v>#REF!</v>
      </c>
      <c r="I13" s="232">
        <f>SUM(I15)</f>
        <v>1880</v>
      </c>
      <c r="J13" s="95"/>
      <c r="K13" s="30"/>
      <c r="L13" s="10">
        <f>SUM(L15)</f>
        <v>1350</v>
      </c>
    </row>
    <row r="14" spans="1:12" ht="12.75">
      <c r="A14" s="116"/>
      <c r="B14" s="271"/>
      <c r="C14" s="99"/>
      <c r="D14" s="56"/>
      <c r="E14" s="57"/>
      <c r="F14" s="57"/>
      <c r="G14" s="57"/>
      <c r="H14" s="58"/>
      <c r="I14" s="217"/>
      <c r="J14" s="37"/>
      <c r="K14" s="31"/>
      <c r="L14" s="11"/>
    </row>
    <row r="15" spans="1:12" ht="13.5" customHeight="1">
      <c r="A15" s="102"/>
      <c r="B15" s="272" t="s">
        <v>11</v>
      </c>
      <c r="C15" s="51" t="s">
        <v>12</v>
      </c>
      <c r="D15" s="52">
        <f>SUM(D16)</f>
        <v>1060.87</v>
      </c>
      <c r="E15" s="53">
        <f>SUM(E16)</f>
        <v>1060.87</v>
      </c>
      <c r="F15" s="53">
        <f>SUM(F16)</f>
        <v>0</v>
      </c>
      <c r="G15" s="53">
        <f>SUM(G16)</f>
        <v>0</v>
      </c>
      <c r="H15" s="54" t="e">
        <f>E15/#REF!</f>
        <v>#REF!</v>
      </c>
      <c r="I15" s="218">
        <f>SUM(I16)</f>
        <v>1880</v>
      </c>
      <c r="J15" s="37"/>
      <c r="K15" s="31"/>
      <c r="L15" s="12">
        <f>SUM(L16)</f>
        <v>1350</v>
      </c>
    </row>
    <row r="16" spans="1:12" ht="12.75">
      <c r="A16" s="102"/>
      <c r="B16" s="273"/>
      <c r="C16" s="51" t="s">
        <v>60</v>
      </c>
      <c r="D16" s="52">
        <f>E16+F16</f>
        <v>1060.87</v>
      </c>
      <c r="E16" s="53">
        <v>1060.87</v>
      </c>
      <c r="F16" s="53">
        <v>0</v>
      </c>
      <c r="G16" s="53">
        <v>0</v>
      </c>
      <c r="H16" s="54" t="e">
        <f>E16/#REF!</f>
        <v>#REF!</v>
      </c>
      <c r="I16" s="218">
        <v>1880</v>
      </c>
      <c r="J16" s="37"/>
      <c r="K16" s="31"/>
      <c r="L16" s="12">
        <v>1350</v>
      </c>
    </row>
    <row r="17" spans="1:12" ht="25.5" customHeight="1">
      <c r="A17" s="102"/>
      <c r="B17" s="273"/>
      <c r="C17" s="49" t="s">
        <v>73</v>
      </c>
      <c r="D17" s="59"/>
      <c r="E17" s="60"/>
      <c r="F17" s="60"/>
      <c r="G17" s="60"/>
      <c r="H17" s="61"/>
      <c r="I17" s="219">
        <v>1880</v>
      </c>
      <c r="J17" s="37"/>
      <c r="K17" s="31"/>
      <c r="L17" s="13"/>
    </row>
    <row r="18" spans="1:12" ht="13.5" thickBot="1">
      <c r="A18" s="106"/>
      <c r="B18" s="274"/>
      <c r="C18" s="108"/>
      <c r="D18" s="81"/>
      <c r="E18" s="93"/>
      <c r="F18" s="93"/>
      <c r="G18" s="93"/>
      <c r="H18" s="96"/>
      <c r="I18" s="220"/>
      <c r="J18" s="37"/>
      <c r="K18" s="31"/>
      <c r="L18" s="13"/>
    </row>
    <row r="19" spans="1:12" ht="32.25" customHeight="1" thickBot="1">
      <c r="A19" s="339">
        <v>400</v>
      </c>
      <c r="B19" s="340"/>
      <c r="C19" s="200" t="s">
        <v>13</v>
      </c>
      <c r="D19" s="201">
        <f>E19+F19</f>
        <v>99239.41</v>
      </c>
      <c r="E19" s="202">
        <f>SUM(E21)</f>
        <v>99239.41</v>
      </c>
      <c r="F19" s="202">
        <f>SUM(F21)</f>
        <v>0</v>
      </c>
      <c r="G19" s="202">
        <f>SUM(G21)</f>
        <v>0</v>
      </c>
      <c r="H19" s="203" t="e">
        <f>E19/#REF!</f>
        <v>#REF!</v>
      </c>
      <c r="I19" s="216">
        <f>SUM(I21)</f>
        <v>204480</v>
      </c>
      <c r="J19" s="95"/>
      <c r="L19" s="10">
        <f>SUM(L21)</f>
        <v>125000</v>
      </c>
    </row>
    <row r="20" spans="1:12" ht="12.75">
      <c r="A20" s="116"/>
      <c r="B20" s="275"/>
      <c r="C20" s="99"/>
      <c r="D20" s="56"/>
      <c r="E20" s="57"/>
      <c r="F20" s="57"/>
      <c r="G20" s="57"/>
      <c r="H20" s="58"/>
      <c r="I20" s="217"/>
      <c r="J20" s="37"/>
      <c r="K20" s="31"/>
      <c r="L20" s="11"/>
    </row>
    <row r="21" spans="1:12" ht="12.75">
      <c r="A21" s="116"/>
      <c r="B21" s="272">
        <v>40002</v>
      </c>
      <c r="C21" s="51" t="s">
        <v>14</v>
      </c>
      <c r="D21" s="52">
        <f>E21+F21</f>
        <v>99239.41</v>
      </c>
      <c r="E21" s="53">
        <f>SUM(E23)</f>
        <v>99239.41</v>
      </c>
      <c r="F21" s="53">
        <f>SUM(F23)</f>
        <v>0</v>
      </c>
      <c r="G21" s="53">
        <f>SUM(G23)</f>
        <v>0</v>
      </c>
      <c r="H21" s="54" t="e">
        <f>E21/#REF!</f>
        <v>#REF!</v>
      </c>
      <c r="I21" s="218">
        <f>SUM(I22)</f>
        <v>204480</v>
      </c>
      <c r="J21" s="37"/>
      <c r="K21" s="31"/>
      <c r="L21" s="12">
        <f>SUM(L23)</f>
        <v>125000</v>
      </c>
    </row>
    <row r="22" spans="1:12" ht="12.75">
      <c r="A22" s="116"/>
      <c r="B22" s="273"/>
      <c r="C22" s="51" t="s">
        <v>60</v>
      </c>
      <c r="D22" s="52"/>
      <c r="E22" s="53"/>
      <c r="F22" s="53"/>
      <c r="G22" s="53"/>
      <c r="H22" s="54"/>
      <c r="I22" s="218">
        <f>I23+I24</f>
        <v>204480</v>
      </c>
      <c r="J22" s="37"/>
      <c r="K22" s="31"/>
      <c r="L22" s="12"/>
    </row>
    <row r="23" spans="1:13" s="147" customFormat="1" ht="25.5" customHeight="1">
      <c r="A23" s="143"/>
      <c r="B23" s="276"/>
      <c r="C23" s="49" t="s">
        <v>50</v>
      </c>
      <c r="D23" s="152">
        <f>E23+F23</f>
        <v>99239.41</v>
      </c>
      <c r="E23" s="50">
        <v>99239.41</v>
      </c>
      <c r="F23" s="50">
        <v>0</v>
      </c>
      <c r="G23" s="50">
        <v>0</v>
      </c>
      <c r="H23" s="153" t="e">
        <f>E23/#REF!</f>
        <v>#REF!</v>
      </c>
      <c r="I23" s="221">
        <v>104480</v>
      </c>
      <c r="J23" s="144"/>
      <c r="K23" s="145">
        <v>0.886</v>
      </c>
      <c r="L23" s="20">
        <v>125000</v>
      </c>
      <c r="M23" s="146"/>
    </row>
    <row r="24" spans="1:13" s="147" customFormat="1" ht="38.25">
      <c r="A24" s="143"/>
      <c r="B24" s="276"/>
      <c r="C24" s="49" t="s">
        <v>74</v>
      </c>
      <c r="D24" s="155"/>
      <c r="E24" s="156"/>
      <c r="F24" s="156"/>
      <c r="G24" s="156"/>
      <c r="H24" s="157"/>
      <c r="I24" s="219">
        <v>100000</v>
      </c>
      <c r="J24" s="144"/>
      <c r="K24" s="145"/>
      <c r="L24" s="151"/>
      <c r="M24" s="146"/>
    </row>
    <row r="25" spans="1:12" ht="13.5" thickBot="1">
      <c r="A25" s="117"/>
      <c r="B25" s="274"/>
      <c r="C25" s="108"/>
      <c r="D25" s="98"/>
      <c r="E25" s="93"/>
      <c r="F25" s="93"/>
      <c r="G25" s="93"/>
      <c r="H25" s="96"/>
      <c r="I25" s="220"/>
      <c r="J25" s="37"/>
      <c r="K25" s="31"/>
      <c r="L25" s="13"/>
    </row>
    <row r="26" spans="1:13" ht="19.5" customHeight="1" thickBot="1">
      <c r="A26" s="339">
        <v>600</v>
      </c>
      <c r="B26" s="340"/>
      <c r="C26" s="200" t="s">
        <v>15</v>
      </c>
      <c r="D26" s="201">
        <f>E26+F26</f>
        <v>31828.75</v>
      </c>
      <c r="E26" s="202">
        <f>E33+E38</f>
        <v>31828.75</v>
      </c>
      <c r="F26" s="202">
        <f>F33+F38</f>
        <v>0</v>
      </c>
      <c r="G26" s="202">
        <f>G33+G38</f>
        <v>0</v>
      </c>
      <c r="H26" s="203" t="e">
        <f>E26/#REF!</f>
        <v>#REF!</v>
      </c>
      <c r="I26" s="216">
        <f>I28+I33+I38</f>
        <v>2992867</v>
      </c>
      <c r="J26" s="95"/>
      <c r="K26" s="31"/>
      <c r="L26" s="10">
        <f>L33+L38</f>
        <v>103000</v>
      </c>
      <c r="M26" s="7">
        <f>I36+I47</f>
        <v>23270</v>
      </c>
    </row>
    <row r="27" spans="1:12" ht="12.75">
      <c r="A27" s="101"/>
      <c r="B27" s="277"/>
      <c r="C27" s="111"/>
      <c r="D27" s="112"/>
      <c r="E27" s="113" t="s">
        <v>16</v>
      </c>
      <c r="F27" s="113"/>
      <c r="G27" s="113"/>
      <c r="H27" s="114"/>
      <c r="I27" s="233" t="s">
        <v>16</v>
      </c>
      <c r="J27" s="37"/>
      <c r="K27" s="31"/>
      <c r="L27" s="11" t="s">
        <v>16</v>
      </c>
    </row>
    <row r="28" spans="1:13" s="320" customFormat="1" ht="12.75">
      <c r="A28" s="102"/>
      <c r="B28" s="278">
        <v>60004</v>
      </c>
      <c r="C28" s="51" t="s">
        <v>145</v>
      </c>
      <c r="D28" s="67"/>
      <c r="E28" s="53"/>
      <c r="F28" s="53"/>
      <c r="G28" s="53"/>
      <c r="H28" s="107"/>
      <c r="I28" s="223">
        <f>SUM(I29)</f>
        <v>554000</v>
      </c>
      <c r="J28" s="37"/>
      <c r="K28" s="318"/>
      <c r="L28" s="15"/>
      <c r="M28" s="319"/>
    </row>
    <row r="29" spans="1:12" ht="12.75">
      <c r="A29" s="116"/>
      <c r="B29" s="275"/>
      <c r="C29" s="51" t="s">
        <v>60</v>
      </c>
      <c r="D29" s="67"/>
      <c r="E29" s="65"/>
      <c r="F29" s="65"/>
      <c r="G29" s="65"/>
      <c r="H29" s="119"/>
      <c r="I29" s="218">
        <f>SUM(I30:I31)</f>
        <v>554000</v>
      </c>
      <c r="J29" s="37"/>
      <c r="K29" s="31"/>
      <c r="L29" s="11"/>
    </row>
    <row r="30" spans="1:13" s="147" customFormat="1" ht="57" customHeight="1">
      <c r="A30" s="143"/>
      <c r="B30" s="321"/>
      <c r="C30" s="49" t="s">
        <v>146</v>
      </c>
      <c r="D30" s="78">
        <f>E30+F30</f>
        <v>29011.98</v>
      </c>
      <c r="E30" s="50">
        <v>27175.72</v>
      </c>
      <c r="F30" s="50">
        <v>1836.26</v>
      </c>
      <c r="G30" s="50"/>
      <c r="H30" s="153" t="e">
        <f>E30/#REF!</f>
        <v>#REF!</v>
      </c>
      <c r="I30" s="221">
        <v>482000</v>
      </c>
      <c r="J30" s="144"/>
      <c r="K30" s="145"/>
      <c r="L30" s="323"/>
      <c r="M30" s="146"/>
    </row>
    <row r="31" spans="1:13" s="147" customFormat="1" ht="12.75">
      <c r="A31" s="143"/>
      <c r="B31" s="321"/>
      <c r="C31" s="322" t="s">
        <v>90</v>
      </c>
      <c r="D31" s="78"/>
      <c r="E31" s="50"/>
      <c r="F31" s="50"/>
      <c r="G31" s="50"/>
      <c r="H31" s="153"/>
      <c r="I31" s="221">
        <v>72000</v>
      </c>
      <c r="J31" s="144"/>
      <c r="K31" s="145"/>
      <c r="L31" s="323"/>
      <c r="M31" s="146"/>
    </row>
    <row r="32" spans="1:12" ht="12.75">
      <c r="A32" s="116"/>
      <c r="B32" s="275"/>
      <c r="C32" s="99"/>
      <c r="D32" s="52"/>
      <c r="E32" s="57"/>
      <c r="F32" s="57"/>
      <c r="G32" s="57"/>
      <c r="H32" s="58"/>
      <c r="I32" s="217"/>
      <c r="J32" s="37"/>
      <c r="K32" s="31"/>
      <c r="L32" s="11"/>
    </row>
    <row r="33" spans="1:12" ht="12.75">
      <c r="A33" s="116"/>
      <c r="B33" s="272">
        <v>60014</v>
      </c>
      <c r="C33" s="51" t="s">
        <v>17</v>
      </c>
      <c r="D33" s="67">
        <f>SUM(D34:D35)</f>
        <v>31441.07</v>
      </c>
      <c r="E33" s="53">
        <f>SUM(E34:E35)</f>
        <v>31441.07</v>
      </c>
      <c r="F33" s="53">
        <f>SUM(F34:F35)</f>
        <v>0</v>
      </c>
      <c r="G33" s="53">
        <f>SUM(G35:G35)</f>
        <v>0</v>
      </c>
      <c r="H33" s="107" t="e">
        <f>E33/#REF!</f>
        <v>#REF!</v>
      </c>
      <c r="I33" s="218">
        <v>140000</v>
      </c>
      <c r="J33" s="37"/>
      <c r="K33" s="31"/>
      <c r="L33" s="12">
        <f>SUM(L34:L35)</f>
        <v>100000</v>
      </c>
    </row>
    <row r="34" spans="1:12" ht="12.75">
      <c r="A34" s="116"/>
      <c r="B34" s="273"/>
      <c r="C34" s="51" t="s">
        <v>60</v>
      </c>
      <c r="D34" s="67">
        <f>E34+F34</f>
        <v>3596.56</v>
      </c>
      <c r="E34" s="53">
        <v>3596.56</v>
      </c>
      <c r="F34" s="53">
        <v>0</v>
      </c>
      <c r="G34" s="53">
        <v>0</v>
      </c>
      <c r="H34" s="107" t="e">
        <f>E34/#REF!</f>
        <v>#REF!</v>
      </c>
      <c r="I34" s="218">
        <v>140000</v>
      </c>
      <c r="J34" s="37"/>
      <c r="K34" s="31"/>
      <c r="L34" s="12">
        <v>28000</v>
      </c>
    </row>
    <row r="35" spans="1:12" ht="12.75">
      <c r="A35" s="116"/>
      <c r="B35" s="273"/>
      <c r="C35" s="49" t="s">
        <v>61</v>
      </c>
      <c r="D35" s="78">
        <f>E35+F35</f>
        <v>27844.51</v>
      </c>
      <c r="E35" s="50">
        <v>27844.51</v>
      </c>
      <c r="F35" s="50">
        <v>0</v>
      </c>
      <c r="G35" s="50">
        <v>0</v>
      </c>
      <c r="H35" s="141" t="e">
        <f>E35/#REF!</f>
        <v>#REF!</v>
      </c>
      <c r="I35" s="221">
        <v>140000</v>
      </c>
      <c r="J35" s="37"/>
      <c r="K35" s="31"/>
      <c r="L35" s="12">
        <v>72000</v>
      </c>
    </row>
    <row r="36" spans="1:12" ht="12.75">
      <c r="A36" s="116"/>
      <c r="B36" s="273"/>
      <c r="C36" s="49" t="s">
        <v>75</v>
      </c>
      <c r="D36" s="78"/>
      <c r="E36" s="50"/>
      <c r="F36" s="50"/>
      <c r="G36" s="50"/>
      <c r="H36" s="141"/>
      <c r="I36" s="221">
        <v>5370</v>
      </c>
      <c r="J36" s="37"/>
      <c r="K36" s="31"/>
      <c r="L36" s="12"/>
    </row>
    <row r="37" spans="1:12" ht="12.75">
      <c r="A37" s="116"/>
      <c r="B37" s="275"/>
      <c r="C37" s="64"/>
      <c r="D37" s="67"/>
      <c r="E37" s="65"/>
      <c r="F37" s="65"/>
      <c r="G37" s="65"/>
      <c r="H37" s="119"/>
      <c r="I37" s="223"/>
      <c r="J37" s="37"/>
      <c r="K37" s="31"/>
      <c r="L37" s="14"/>
    </row>
    <row r="38" spans="1:12" ht="12.75">
      <c r="A38" s="102"/>
      <c r="B38" s="272">
        <v>60016</v>
      </c>
      <c r="C38" s="51" t="s">
        <v>18</v>
      </c>
      <c r="D38" s="67">
        <f>SUM(D39:D44)</f>
        <v>387.68</v>
      </c>
      <c r="E38" s="53">
        <f>SUM(E39:E44)</f>
        <v>387.68</v>
      </c>
      <c r="F38" s="53">
        <f>SUM(F39:F44)</f>
        <v>0</v>
      </c>
      <c r="G38" s="53">
        <f>SUM(G39:G54)</f>
        <v>0</v>
      </c>
      <c r="H38" s="107" t="e">
        <f>E38/#REF!</f>
        <v>#REF!</v>
      </c>
      <c r="I38" s="218">
        <f>I39+I51</f>
        <v>2298867</v>
      </c>
      <c r="J38" s="37"/>
      <c r="K38" s="31"/>
      <c r="L38" s="12">
        <f>SUM(L39:L44)</f>
        <v>3000</v>
      </c>
    </row>
    <row r="39" spans="1:12" ht="14.25" customHeight="1">
      <c r="A39" s="102"/>
      <c r="B39" s="273"/>
      <c r="C39" s="170" t="s">
        <v>60</v>
      </c>
      <c r="D39" s="67">
        <f>E39+F39</f>
        <v>387.68</v>
      </c>
      <c r="E39" s="53">
        <v>387.68</v>
      </c>
      <c r="F39" s="53">
        <v>0</v>
      </c>
      <c r="G39" s="53">
        <v>0</v>
      </c>
      <c r="H39" s="107" t="e">
        <f>E39/#REF!</f>
        <v>#REF!</v>
      </c>
      <c r="I39" s="218">
        <f>SUM(I40:I47)</f>
        <v>911164</v>
      </c>
      <c r="J39" s="37"/>
      <c r="K39" s="31">
        <v>0.886</v>
      </c>
      <c r="L39" s="12">
        <v>3000</v>
      </c>
    </row>
    <row r="40" spans="1:12" ht="25.5">
      <c r="A40" s="102"/>
      <c r="B40" s="273"/>
      <c r="C40" s="51" t="s">
        <v>135</v>
      </c>
      <c r="D40" s="67"/>
      <c r="E40" s="53"/>
      <c r="F40" s="53"/>
      <c r="G40" s="53"/>
      <c r="H40" s="107"/>
      <c r="I40" s="218">
        <v>160000</v>
      </c>
      <c r="J40" s="37"/>
      <c r="K40" s="31"/>
      <c r="L40" s="12"/>
    </row>
    <row r="41" spans="1:12" ht="25.5">
      <c r="A41" s="102"/>
      <c r="B41" s="273"/>
      <c r="C41" s="168" t="s">
        <v>130</v>
      </c>
      <c r="D41" s="67"/>
      <c r="E41" s="53"/>
      <c r="F41" s="53"/>
      <c r="G41" s="53"/>
      <c r="H41" s="107"/>
      <c r="I41" s="218">
        <v>200000</v>
      </c>
      <c r="J41" s="37"/>
      <c r="K41" s="31"/>
      <c r="L41" s="12"/>
    </row>
    <row r="42" spans="1:12" ht="25.5">
      <c r="A42" s="102"/>
      <c r="B42" s="273"/>
      <c r="C42" s="168" t="s">
        <v>131</v>
      </c>
      <c r="D42" s="67"/>
      <c r="E42" s="53"/>
      <c r="F42" s="53"/>
      <c r="G42" s="53"/>
      <c r="H42" s="107"/>
      <c r="I42" s="224">
        <v>132100</v>
      </c>
      <c r="J42" s="37"/>
      <c r="K42" s="31"/>
      <c r="L42" s="12"/>
    </row>
    <row r="43" spans="1:12" ht="12.75">
      <c r="A43" s="102"/>
      <c r="B43" s="273"/>
      <c r="C43" s="168" t="s">
        <v>76</v>
      </c>
      <c r="D43" s="67"/>
      <c r="E43" s="53"/>
      <c r="F43" s="53"/>
      <c r="G43" s="53"/>
      <c r="H43" s="107"/>
      <c r="I43" s="218">
        <v>130000</v>
      </c>
      <c r="J43" s="37"/>
      <c r="K43" s="31"/>
      <c r="L43" s="12"/>
    </row>
    <row r="44" spans="1:12" ht="25.5">
      <c r="A44" s="102"/>
      <c r="B44" s="273"/>
      <c r="C44" s="168" t="s">
        <v>132</v>
      </c>
      <c r="D44" s="67"/>
      <c r="E44" s="53"/>
      <c r="F44" s="53"/>
      <c r="G44" s="53"/>
      <c r="H44" s="107"/>
      <c r="I44" s="218">
        <v>100000</v>
      </c>
      <c r="J44" s="37"/>
      <c r="K44" s="31"/>
      <c r="L44" s="12"/>
    </row>
    <row r="45" spans="1:12" ht="25.5">
      <c r="A45" s="102"/>
      <c r="B45" s="273"/>
      <c r="C45" s="168" t="s">
        <v>133</v>
      </c>
      <c r="D45" s="67"/>
      <c r="E45" s="53"/>
      <c r="F45" s="53"/>
      <c r="G45" s="53"/>
      <c r="H45" s="107"/>
      <c r="I45" s="218">
        <v>91164</v>
      </c>
      <c r="J45" s="37"/>
      <c r="K45" s="31"/>
      <c r="L45" s="17"/>
    </row>
    <row r="46" spans="1:12" ht="12.75">
      <c r="A46" s="102"/>
      <c r="B46" s="273"/>
      <c r="C46" s="168" t="s">
        <v>134</v>
      </c>
      <c r="D46" s="67"/>
      <c r="E46" s="53"/>
      <c r="F46" s="53"/>
      <c r="G46" s="53"/>
      <c r="H46" s="107"/>
      <c r="I46" s="218">
        <v>80000</v>
      </c>
      <c r="J46" s="37"/>
      <c r="K46" s="31"/>
      <c r="L46" s="17"/>
    </row>
    <row r="47" spans="1:13" s="147" customFormat="1" ht="13.5" thickBot="1">
      <c r="A47" s="297"/>
      <c r="B47" s="298"/>
      <c r="C47" s="191" t="s">
        <v>75</v>
      </c>
      <c r="D47" s="195"/>
      <c r="E47" s="193"/>
      <c r="F47" s="193"/>
      <c r="G47" s="193"/>
      <c r="H47" s="196"/>
      <c r="I47" s="227">
        <v>17900</v>
      </c>
      <c r="J47" s="144"/>
      <c r="K47" s="292"/>
      <c r="L47" s="172"/>
      <c r="M47" s="146"/>
    </row>
    <row r="48" spans="1:13" s="296" customFormat="1" ht="12.75">
      <c r="A48" s="293"/>
      <c r="B48" s="276"/>
      <c r="C48" s="158"/>
      <c r="D48" s="159"/>
      <c r="E48" s="160"/>
      <c r="F48" s="160"/>
      <c r="G48" s="160"/>
      <c r="H48" s="161"/>
      <c r="I48" s="228"/>
      <c r="J48" s="144"/>
      <c r="K48" s="294"/>
      <c r="L48" s="172"/>
      <c r="M48" s="295"/>
    </row>
    <row r="49" spans="1:13" s="296" customFormat="1" ht="12.75">
      <c r="A49" s="293"/>
      <c r="B49" s="276"/>
      <c r="C49" s="158"/>
      <c r="D49" s="159"/>
      <c r="E49" s="160"/>
      <c r="F49" s="160"/>
      <c r="G49" s="160"/>
      <c r="H49" s="161"/>
      <c r="I49" s="228"/>
      <c r="J49" s="144"/>
      <c r="K49" s="294"/>
      <c r="L49" s="172"/>
      <c r="M49" s="295"/>
    </row>
    <row r="50" spans="1:13" s="296" customFormat="1" ht="13.5" thickBot="1">
      <c r="A50" s="293"/>
      <c r="B50" s="276"/>
      <c r="C50" s="158"/>
      <c r="D50" s="159"/>
      <c r="E50" s="160"/>
      <c r="F50" s="160"/>
      <c r="G50" s="160"/>
      <c r="H50" s="161"/>
      <c r="I50" s="228"/>
      <c r="J50" s="144"/>
      <c r="K50" s="294"/>
      <c r="L50" s="172"/>
      <c r="M50" s="295"/>
    </row>
    <row r="51" spans="1:12" ht="12.75" customHeight="1">
      <c r="A51" s="109"/>
      <c r="B51" s="279"/>
      <c r="C51" s="299" t="s">
        <v>62</v>
      </c>
      <c r="D51" s="90"/>
      <c r="E51" s="198"/>
      <c r="F51" s="198"/>
      <c r="G51" s="198"/>
      <c r="H51" s="199"/>
      <c r="I51" s="240">
        <f>SUM(I52:I53)</f>
        <v>1387703</v>
      </c>
      <c r="J51" s="37"/>
      <c r="K51" s="31"/>
      <c r="L51" s="17"/>
    </row>
    <row r="52" spans="1:12" ht="28.5" customHeight="1">
      <c r="A52" s="102"/>
      <c r="B52" s="273"/>
      <c r="C52" s="168" t="s">
        <v>77</v>
      </c>
      <c r="D52" s="67"/>
      <c r="E52" s="53"/>
      <c r="F52" s="53"/>
      <c r="G52" s="53"/>
      <c r="H52" s="107"/>
      <c r="I52" s="218">
        <v>50000</v>
      </c>
      <c r="J52" s="37"/>
      <c r="K52" s="31"/>
      <c r="L52" s="17"/>
    </row>
    <row r="53" spans="1:12" ht="51">
      <c r="A53" s="102"/>
      <c r="B53" s="273"/>
      <c r="C53" s="168" t="s">
        <v>114</v>
      </c>
      <c r="D53" s="67"/>
      <c r="E53" s="53"/>
      <c r="F53" s="53"/>
      <c r="G53" s="53"/>
      <c r="H53" s="107"/>
      <c r="I53" s="218">
        <v>1337703</v>
      </c>
      <c r="J53" s="37"/>
      <c r="K53" s="31"/>
      <c r="L53" s="17"/>
    </row>
    <row r="54" spans="1:12" ht="13.5" thickBot="1">
      <c r="A54" s="106"/>
      <c r="B54" s="274"/>
      <c r="C54" s="122"/>
      <c r="D54" s="132"/>
      <c r="E54" s="133"/>
      <c r="F54" s="133"/>
      <c r="G54" s="133"/>
      <c r="H54" s="139"/>
      <c r="I54" s="226"/>
      <c r="J54" s="37"/>
      <c r="K54" s="31"/>
      <c r="L54" s="17"/>
    </row>
    <row r="55" spans="1:12" ht="18" customHeight="1" thickBot="1">
      <c r="A55" s="339">
        <v>700</v>
      </c>
      <c r="B55" s="340"/>
      <c r="C55" s="200" t="s">
        <v>19</v>
      </c>
      <c r="D55" s="201" t="e">
        <f>D57+#REF!</f>
        <v>#REF!</v>
      </c>
      <c r="E55" s="202" t="e">
        <f>E57+#REF!</f>
        <v>#REF!</v>
      </c>
      <c r="F55" s="202" t="e">
        <f>F57+#REF!</f>
        <v>#REF!</v>
      </c>
      <c r="G55" s="202" t="e">
        <f>G57+#REF!</f>
        <v>#REF!</v>
      </c>
      <c r="H55" s="203" t="e">
        <f>E55/#REF!</f>
        <v>#REF!</v>
      </c>
      <c r="I55" s="216">
        <f>I57</f>
        <v>368000</v>
      </c>
      <c r="J55" s="95"/>
      <c r="K55" s="31"/>
      <c r="L55" s="10" t="e">
        <f>L57+#REF!</f>
        <v>#REF!</v>
      </c>
    </row>
    <row r="56" spans="1:12" ht="12.75">
      <c r="A56" s="116"/>
      <c r="B56" s="275"/>
      <c r="C56" s="99"/>
      <c r="D56" s="56"/>
      <c r="E56" s="57"/>
      <c r="F56" s="57"/>
      <c r="G56" s="57"/>
      <c r="H56" s="58"/>
      <c r="I56" s="217"/>
      <c r="J56" s="37"/>
      <c r="K56" s="31"/>
      <c r="L56" s="11"/>
    </row>
    <row r="57" spans="1:12" ht="13.5" customHeight="1">
      <c r="A57" s="116"/>
      <c r="B57" s="278">
        <v>70001</v>
      </c>
      <c r="C57" s="100" t="s">
        <v>20</v>
      </c>
      <c r="D57" s="52">
        <f>E57+F57</f>
        <v>229666.27</v>
      </c>
      <c r="E57" s="53">
        <f>SUM(E58)</f>
        <v>229666.27</v>
      </c>
      <c r="F57" s="53">
        <f>SUM(F58)</f>
        <v>0</v>
      </c>
      <c r="G57" s="53">
        <f>SUM(G58)</f>
        <v>0</v>
      </c>
      <c r="H57" s="54" t="e">
        <f>E57/#REF!</f>
        <v>#REF!</v>
      </c>
      <c r="I57" s="218">
        <f>SUM(I58)</f>
        <v>368000</v>
      </c>
      <c r="J57" s="37"/>
      <c r="K57" s="31"/>
      <c r="L57" s="12">
        <f>SUM(L58)</f>
        <v>414972</v>
      </c>
    </row>
    <row r="58" spans="1:12" ht="12.75">
      <c r="A58" s="116"/>
      <c r="B58" s="273"/>
      <c r="C58" s="51" t="s">
        <v>60</v>
      </c>
      <c r="D58" s="67">
        <f>E58+F58</f>
        <v>229666.27</v>
      </c>
      <c r="E58" s="53">
        <v>229666.27</v>
      </c>
      <c r="F58" s="53">
        <v>0</v>
      </c>
      <c r="G58" s="53">
        <v>0</v>
      </c>
      <c r="H58" s="107" t="e">
        <f>E58/#REF!</f>
        <v>#REF!</v>
      </c>
      <c r="I58" s="218">
        <f>SUM(I59)</f>
        <v>368000</v>
      </c>
      <c r="J58" s="37"/>
      <c r="K58" s="31">
        <v>0.886</v>
      </c>
      <c r="L58" s="12">
        <v>414972</v>
      </c>
    </row>
    <row r="59" spans="1:12" ht="27.75" customHeight="1">
      <c r="A59" s="116"/>
      <c r="B59" s="273"/>
      <c r="C59" s="49" t="s">
        <v>50</v>
      </c>
      <c r="D59" s="78"/>
      <c r="E59" s="50"/>
      <c r="F59" s="50"/>
      <c r="G59" s="50"/>
      <c r="H59" s="141"/>
      <c r="I59" s="221">
        <v>368000</v>
      </c>
      <c r="J59" s="37"/>
      <c r="K59" s="33"/>
      <c r="L59" s="13"/>
    </row>
    <row r="60" spans="1:13" s="79" customFormat="1" ht="13.5" thickBot="1">
      <c r="A60" s="116"/>
      <c r="B60" s="273"/>
      <c r="C60" s="158"/>
      <c r="D60" s="159"/>
      <c r="E60" s="160"/>
      <c r="F60" s="160"/>
      <c r="G60" s="160"/>
      <c r="H60" s="161"/>
      <c r="I60" s="244"/>
      <c r="J60" s="37"/>
      <c r="K60" s="124"/>
      <c r="L60" s="17"/>
      <c r="M60" s="39"/>
    </row>
    <row r="61" spans="1:12" ht="18.75" customHeight="1" thickBot="1">
      <c r="A61" s="339">
        <v>710</v>
      </c>
      <c r="B61" s="340"/>
      <c r="C61" s="200" t="s">
        <v>21</v>
      </c>
      <c r="D61" s="201" t="e">
        <f>E61+F61</f>
        <v>#REF!</v>
      </c>
      <c r="E61" s="202" t="e">
        <f>#REF!+E63</f>
        <v>#REF!</v>
      </c>
      <c r="F61" s="202" t="e">
        <f>#REF!+F63</f>
        <v>#REF!</v>
      </c>
      <c r="G61" s="202" t="e">
        <f>#REF!+G63</f>
        <v>#REF!</v>
      </c>
      <c r="H61" s="203" t="e">
        <f>E61/#REF!</f>
        <v>#REF!</v>
      </c>
      <c r="I61" s="216">
        <f>I63</f>
        <v>46060</v>
      </c>
      <c r="J61" s="130"/>
      <c r="K61" s="31"/>
      <c r="L61" s="131" t="e">
        <f>#REF!+L63</f>
        <v>#REF!</v>
      </c>
    </row>
    <row r="62" spans="1:12" ht="12.75">
      <c r="A62" s="101"/>
      <c r="B62" s="277"/>
      <c r="C62" s="110"/>
      <c r="D62" s="90"/>
      <c r="E62" s="91"/>
      <c r="F62" s="91"/>
      <c r="G62" s="91"/>
      <c r="H62" s="92"/>
      <c r="I62" s="222"/>
      <c r="J62" s="37"/>
      <c r="K62" s="31"/>
      <c r="L62" s="11"/>
    </row>
    <row r="63" spans="1:12" ht="14.25" customHeight="1">
      <c r="A63" s="102"/>
      <c r="B63" s="272">
        <v>71014</v>
      </c>
      <c r="C63" s="51" t="s">
        <v>22</v>
      </c>
      <c r="D63" s="67">
        <f>E63+F63</f>
        <v>35236.48</v>
      </c>
      <c r="E63" s="53">
        <f>SUM(E64:E64)</f>
        <v>30697.08</v>
      </c>
      <c r="F63" s="53">
        <f>SUM(F64:F64)</f>
        <v>4539.4</v>
      </c>
      <c r="G63" s="53">
        <f>SUM(G64:G64)</f>
        <v>0</v>
      </c>
      <c r="H63" s="54" t="e">
        <f>E63/#REF!</f>
        <v>#REF!</v>
      </c>
      <c r="I63" s="218">
        <f>SUM(I64:I64)</f>
        <v>46060</v>
      </c>
      <c r="J63" s="37"/>
      <c r="K63" s="31"/>
      <c r="L63" s="12">
        <f>SUM(L64:L64)</f>
        <v>60200</v>
      </c>
    </row>
    <row r="64" spans="1:12" ht="12.75">
      <c r="A64" s="102"/>
      <c r="B64" s="273"/>
      <c r="C64" s="51" t="s">
        <v>63</v>
      </c>
      <c r="D64" s="68">
        <f>E64+F64</f>
        <v>35236.48</v>
      </c>
      <c r="E64" s="53">
        <v>30697.08</v>
      </c>
      <c r="F64" s="53">
        <v>4539.4</v>
      </c>
      <c r="G64" s="53"/>
      <c r="H64" s="54" t="e">
        <f>E64/#REF!</f>
        <v>#REF!</v>
      </c>
      <c r="I64" s="218">
        <v>46060</v>
      </c>
      <c r="J64" s="37"/>
      <c r="K64" s="33">
        <v>0.886</v>
      </c>
      <c r="L64" s="13">
        <f>25200+35000</f>
        <v>60200</v>
      </c>
    </row>
    <row r="65" spans="1:13" ht="13.5" thickBot="1">
      <c r="A65" s="102"/>
      <c r="B65" s="273"/>
      <c r="C65" s="84"/>
      <c r="D65" s="87"/>
      <c r="E65" s="85"/>
      <c r="F65" s="85"/>
      <c r="G65" s="85"/>
      <c r="H65" s="88"/>
      <c r="I65" s="225"/>
      <c r="J65" s="37"/>
      <c r="K65" s="124"/>
      <c r="L65" s="17"/>
      <c r="M65" s="39"/>
    </row>
    <row r="66" spans="1:13" ht="13.5" thickBot="1">
      <c r="A66" s="343">
        <v>750</v>
      </c>
      <c r="B66" s="344"/>
      <c r="C66" s="204" t="s">
        <v>23</v>
      </c>
      <c r="D66" s="201">
        <f>E66+F66</f>
        <v>1051096.59</v>
      </c>
      <c r="E66" s="202">
        <f>E68+E72+E78</f>
        <v>1017191.65</v>
      </c>
      <c r="F66" s="202">
        <f>F68+F72+F78</f>
        <v>33904.94</v>
      </c>
      <c r="G66" s="202">
        <f>G68+G72+G78</f>
        <v>0</v>
      </c>
      <c r="H66" s="203" t="e">
        <f>E66/#REF!</f>
        <v>#REF!</v>
      </c>
      <c r="I66" s="216">
        <f>I68+I72+I78+I85</f>
        <v>2827640</v>
      </c>
      <c r="J66" s="130"/>
      <c r="K66" s="31"/>
      <c r="L66" s="131" t="e">
        <f>L68+L72+L78</f>
        <v>#REF!</v>
      </c>
      <c r="M66" s="7">
        <f>I70+I76+I80</f>
        <v>2172423</v>
      </c>
    </row>
    <row r="67" spans="1:12" ht="12.75">
      <c r="A67" s="116"/>
      <c r="B67" s="275"/>
      <c r="C67" s="99"/>
      <c r="D67" s="56"/>
      <c r="E67" s="57"/>
      <c r="F67" s="57"/>
      <c r="G67" s="57"/>
      <c r="H67" s="58"/>
      <c r="I67" s="217"/>
      <c r="J67" s="37"/>
      <c r="K67" s="31"/>
      <c r="L67" s="11"/>
    </row>
    <row r="68" spans="1:12" ht="12.75">
      <c r="A68" s="102"/>
      <c r="B68" s="272">
        <v>75011</v>
      </c>
      <c r="C68" s="51" t="s">
        <v>117</v>
      </c>
      <c r="D68" s="52">
        <f>E68+F68</f>
        <v>45828.119999999995</v>
      </c>
      <c r="E68" s="53">
        <f>SUM(E69:E70)</f>
        <v>45828.119999999995</v>
      </c>
      <c r="F68" s="53">
        <f>SUM(F69:F70)</f>
        <v>0</v>
      </c>
      <c r="G68" s="53">
        <f>SUM(G69:G70)</f>
        <v>0</v>
      </c>
      <c r="H68" s="54" t="e">
        <f>E68/#REF!</f>
        <v>#REF!</v>
      </c>
      <c r="I68" s="218">
        <f>I69</f>
        <v>49692</v>
      </c>
      <c r="J68" s="37"/>
      <c r="K68" s="31"/>
      <c r="L68" s="12">
        <f>SUM(L69:L70)</f>
        <v>46037</v>
      </c>
    </row>
    <row r="69" spans="1:12" ht="14.25" customHeight="1">
      <c r="A69" s="102"/>
      <c r="B69" s="273"/>
      <c r="C69" s="51" t="s">
        <v>60</v>
      </c>
      <c r="D69" s="52">
        <f>E69+F69</f>
        <v>39091.6</v>
      </c>
      <c r="E69" s="53">
        <v>39091.6</v>
      </c>
      <c r="F69" s="53">
        <v>0</v>
      </c>
      <c r="G69" s="53">
        <v>0</v>
      </c>
      <c r="H69" s="54" t="e">
        <f>E69/#REF!</f>
        <v>#REF!</v>
      </c>
      <c r="I69" s="218">
        <f>SUM(I70)</f>
        <v>49692</v>
      </c>
      <c r="J69" s="37"/>
      <c r="K69" s="31"/>
      <c r="L69" s="12">
        <v>39270</v>
      </c>
    </row>
    <row r="70" spans="1:12" ht="14.25" customHeight="1">
      <c r="A70" s="102"/>
      <c r="B70" s="273"/>
      <c r="C70" s="49" t="s">
        <v>64</v>
      </c>
      <c r="D70" s="152">
        <f>E70+F70</f>
        <v>6736.52</v>
      </c>
      <c r="E70" s="50">
        <v>6736.52</v>
      </c>
      <c r="F70" s="50">
        <v>0</v>
      </c>
      <c r="G70" s="50">
        <v>0</v>
      </c>
      <c r="H70" s="153" t="e">
        <f>E70/#REF!</f>
        <v>#REF!</v>
      </c>
      <c r="I70" s="221">
        <v>49692</v>
      </c>
      <c r="J70" s="37"/>
      <c r="K70" s="31"/>
      <c r="L70" s="12">
        <v>6767</v>
      </c>
    </row>
    <row r="71" spans="1:12" ht="12.75">
      <c r="A71" s="102"/>
      <c r="B71" s="273"/>
      <c r="C71" s="100"/>
      <c r="D71" s="56"/>
      <c r="E71" s="53"/>
      <c r="F71" s="53"/>
      <c r="G71" s="53"/>
      <c r="H71" s="54"/>
      <c r="I71" s="218"/>
      <c r="J71" s="37"/>
      <c r="K71" s="31"/>
      <c r="L71" s="12"/>
    </row>
    <row r="72" spans="1:12" ht="12.75">
      <c r="A72" s="102"/>
      <c r="B72" s="272">
        <v>75022</v>
      </c>
      <c r="C72" s="51" t="s">
        <v>118</v>
      </c>
      <c r="D72" s="52">
        <f>E72+F72</f>
        <v>45004.67</v>
      </c>
      <c r="E72" s="53">
        <f>SUM(E73:E76)</f>
        <v>45004.67</v>
      </c>
      <c r="F72" s="53">
        <f>SUM(F73:F76)</f>
        <v>0</v>
      </c>
      <c r="G72" s="53">
        <f>SUM(G73:G76)</f>
        <v>0</v>
      </c>
      <c r="H72" s="54" t="e">
        <f>E72/#REF!</f>
        <v>#REF!</v>
      </c>
      <c r="I72" s="218">
        <f>I73</f>
        <v>150955</v>
      </c>
      <c r="J72" s="37"/>
      <c r="K72" s="31"/>
      <c r="L72" s="12">
        <f>SUM(L73:L74)</f>
        <v>64636</v>
      </c>
    </row>
    <row r="73" spans="1:12" ht="12.75">
      <c r="A73" s="102"/>
      <c r="B73" s="273"/>
      <c r="C73" s="51" t="s">
        <v>60</v>
      </c>
      <c r="D73" s="52">
        <f>E73+F73</f>
        <v>3163.67</v>
      </c>
      <c r="E73" s="53">
        <v>3163.67</v>
      </c>
      <c r="F73" s="53">
        <v>0</v>
      </c>
      <c r="G73" s="53">
        <v>0</v>
      </c>
      <c r="H73" s="54" t="e">
        <f>E73/#REF!</f>
        <v>#REF!</v>
      </c>
      <c r="I73" s="218">
        <f>SUM(I74:I76)</f>
        <v>150955</v>
      </c>
      <c r="J73" s="37"/>
      <c r="K73" s="31"/>
      <c r="L73" s="12">
        <v>5000</v>
      </c>
    </row>
    <row r="74" spans="1:13" s="147" customFormat="1" ht="12.75">
      <c r="A74" s="171"/>
      <c r="B74" s="276"/>
      <c r="C74" s="49" t="s">
        <v>78</v>
      </c>
      <c r="D74" s="174"/>
      <c r="E74" s="175"/>
      <c r="F74" s="175"/>
      <c r="G74" s="175"/>
      <c r="H74" s="175"/>
      <c r="I74" s="229">
        <v>40000</v>
      </c>
      <c r="J74" s="144"/>
      <c r="K74" s="145">
        <v>0.886</v>
      </c>
      <c r="L74" s="20">
        <v>59636</v>
      </c>
      <c r="M74" s="146"/>
    </row>
    <row r="75" spans="1:13" s="147" customFormat="1" ht="12.75">
      <c r="A75" s="171"/>
      <c r="B75" s="276"/>
      <c r="C75" s="49" t="s">
        <v>79</v>
      </c>
      <c r="D75" s="78"/>
      <c r="E75" s="50"/>
      <c r="F75" s="50"/>
      <c r="G75" s="50"/>
      <c r="H75" s="141"/>
      <c r="I75" s="221">
        <v>107455</v>
      </c>
      <c r="J75" s="144"/>
      <c r="K75" s="145"/>
      <c r="L75" s="20"/>
      <c r="M75" s="146"/>
    </row>
    <row r="76" spans="1:12" ht="12.75">
      <c r="A76" s="102"/>
      <c r="B76" s="273"/>
      <c r="C76" s="49" t="s">
        <v>64</v>
      </c>
      <c r="D76" s="78">
        <f>E76+F76</f>
        <v>41841</v>
      </c>
      <c r="E76" s="50">
        <v>41841</v>
      </c>
      <c r="F76" s="50"/>
      <c r="G76" s="50"/>
      <c r="H76" s="141" t="e">
        <f>E76/#REF!</f>
        <v>#REF!</v>
      </c>
      <c r="I76" s="221">
        <v>3500</v>
      </c>
      <c r="J76" s="37"/>
      <c r="K76" s="31"/>
      <c r="L76" s="12"/>
    </row>
    <row r="77" spans="1:12" ht="12.75">
      <c r="A77" s="102"/>
      <c r="B77" s="273"/>
      <c r="C77" s="100"/>
      <c r="D77" s="52"/>
      <c r="E77" s="53"/>
      <c r="F77" s="53"/>
      <c r="G77" s="53"/>
      <c r="H77" s="54"/>
      <c r="I77" s="218"/>
      <c r="J77" s="37"/>
      <c r="K77" s="31"/>
      <c r="L77" s="12"/>
    </row>
    <row r="78" spans="1:12" ht="12.75">
      <c r="A78" s="102"/>
      <c r="B78" s="278">
        <v>75023</v>
      </c>
      <c r="C78" s="100" t="s">
        <v>119</v>
      </c>
      <c r="D78" s="52">
        <f>SUM(D79:D83)</f>
        <v>1530094.3</v>
      </c>
      <c r="E78" s="53">
        <f>SUM(E79:E83)</f>
        <v>926358.86</v>
      </c>
      <c r="F78" s="53">
        <f>SUM(F79:F83)</f>
        <v>33904.94</v>
      </c>
      <c r="G78" s="53">
        <f>SUM(G79:G83)</f>
        <v>0</v>
      </c>
      <c r="H78" s="54" t="e">
        <f>E78/#REF!</f>
        <v>#REF!</v>
      </c>
      <c r="I78" s="218">
        <f>I79+I81</f>
        <v>2583753</v>
      </c>
      <c r="J78" s="37"/>
      <c r="K78" s="31"/>
      <c r="L78" s="12" t="e">
        <f>L79+L80+#REF!+#REF!+#REF!+#REF!+#REF!+#REF!+#REF!+#REF!+#REF!+#REF!+#REF!+L81+#REF!</f>
        <v>#REF!</v>
      </c>
    </row>
    <row r="79" spans="1:12" ht="12.75">
      <c r="A79" s="102"/>
      <c r="B79" s="273"/>
      <c r="C79" s="51" t="s">
        <v>60</v>
      </c>
      <c r="D79" s="52">
        <f>SUM(E79+F79)</f>
        <v>508</v>
      </c>
      <c r="E79" s="53">
        <v>508</v>
      </c>
      <c r="F79" s="53">
        <v>0</v>
      </c>
      <c r="G79" s="53">
        <v>0</v>
      </c>
      <c r="H79" s="54" t="e">
        <f>E79/#REF!</f>
        <v>#REF!</v>
      </c>
      <c r="I79" s="218">
        <v>2500392</v>
      </c>
      <c r="J79" s="37"/>
      <c r="K79" s="31">
        <v>0.886</v>
      </c>
      <c r="L79" s="12">
        <v>1360</v>
      </c>
    </row>
    <row r="80" spans="1:13" s="147" customFormat="1" ht="12" customHeight="1">
      <c r="A80" s="171"/>
      <c r="B80" s="276"/>
      <c r="C80" s="49" t="s">
        <v>64</v>
      </c>
      <c r="D80" s="152">
        <f>E80+F80+565429+4401.5</f>
        <v>1529586.3</v>
      </c>
      <c r="E80" s="50">
        <v>925850.86</v>
      </c>
      <c r="F80" s="50">
        <v>33904.94</v>
      </c>
      <c r="G80" s="50">
        <v>0</v>
      </c>
      <c r="H80" s="153" t="e">
        <f>E80/#REF!</f>
        <v>#REF!</v>
      </c>
      <c r="I80" s="221">
        <v>2119231</v>
      </c>
      <c r="J80" s="144"/>
      <c r="K80" s="145">
        <v>0.886</v>
      </c>
      <c r="L80" s="20">
        <v>1542660</v>
      </c>
      <c r="M80" s="146"/>
    </row>
    <row r="81" spans="1:12" ht="12.75" customHeight="1">
      <c r="A81" s="102"/>
      <c r="B81" s="273"/>
      <c r="C81" s="51" t="s">
        <v>62</v>
      </c>
      <c r="D81" s="52"/>
      <c r="E81" s="53"/>
      <c r="F81" s="53"/>
      <c r="G81" s="53"/>
      <c r="H81" s="54"/>
      <c r="I81" s="218">
        <f>SUM(I82:I83)</f>
        <v>83361</v>
      </c>
      <c r="J81" s="37"/>
      <c r="K81" s="31">
        <v>0.886</v>
      </c>
      <c r="L81" s="12">
        <v>50000</v>
      </c>
    </row>
    <row r="82" spans="1:13" s="147" customFormat="1" ht="12.75" customHeight="1">
      <c r="A82" s="171"/>
      <c r="B82" s="276"/>
      <c r="C82" s="49" t="s">
        <v>81</v>
      </c>
      <c r="D82" s="152"/>
      <c r="E82" s="50"/>
      <c r="F82" s="50"/>
      <c r="G82" s="50"/>
      <c r="H82" s="153"/>
      <c r="I82" s="221">
        <v>61000</v>
      </c>
      <c r="J82" s="144"/>
      <c r="K82" s="145"/>
      <c r="L82" s="20"/>
      <c r="M82" s="146"/>
    </row>
    <row r="83" spans="1:13" s="147" customFormat="1" ht="24.75" customHeight="1">
      <c r="A83" s="171"/>
      <c r="B83" s="276"/>
      <c r="C83" s="49" t="s">
        <v>80</v>
      </c>
      <c r="D83" s="152"/>
      <c r="E83" s="50"/>
      <c r="F83" s="50"/>
      <c r="G83" s="50"/>
      <c r="H83" s="153"/>
      <c r="I83" s="221">
        <v>22361</v>
      </c>
      <c r="J83" s="144"/>
      <c r="K83" s="145">
        <v>0.886</v>
      </c>
      <c r="L83" s="18">
        <v>50000</v>
      </c>
      <c r="M83" s="146"/>
    </row>
    <row r="84" spans="1:13" s="147" customFormat="1" ht="12.75">
      <c r="A84" s="171"/>
      <c r="B84" s="276"/>
      <c r="C84" s="154"/>
      <c r="D84" s="155"/>
      <c r="E84" s="176"/>
      <c r="F84" s="176"/>
      <c r="G84" s="176"/>
      <c r="H84" s="157"/>
      <c r="I84" s="230"/>
      <c r="J84" s="144"/>
      <c r="K84" s="145"/>
      <c r="L84" s="16"/>
      <c r="M84" s="146"/>
    </row>
    <row r="85" spans="1:13" s="179" customFormat="1" ht="12.75">
      <c r="A85" s="102"/>
      <c r="B85" s="278">
        <v>75075</v>
      </c>
      <c r="C85" s="51" t="s">
        <v>82</v>
      </c>
      <c r="D85" s="67"/>
      <c r="E85" s="53"/>
      <c r="F85" s="53"/>
      <c r="G85" s="53"/>
      <c r="H85" s="107"/>
      <c r="I85" s="218">
        <f>SUM(I86)</f>
        <v>43240</v>
      </c>
      <c r="J85" s="37"/>
      <c r="K85" s="31"/>
      <c r="L85" s="177"/>
      <c r="M85" s="178"/>
    </row>
    <row r="86" spans="1:13" s="179" customFormat="1" ht="12.75">
      <c r="A86" s="102"/>
      <c r="B86" s="273"/>
      <c r="C86" s="51" t="s">
        <v>60</v>
      </c>
      <c r="D86" s="67"/>
      <c r="E86" s="53"/>
      <c r="F86" s="53"/>
      <c r="G86" s="53"/>
      <c r="H86" s="107"/>
      <c r="I86" s="218">
        <f>SUM(I87:I88)</f>
        <v>43240</v>
      </c>
      <c r="J86" s="37"/>
      <c r="K86" s="31"/>
      <c r="L86" s="177"/>
      <c r="M86" s="178"/>
    </row>
    <row r="87" spans="1:13" s="179" customFormat="1" ht="38.25">
      <c r="A87" s="102"/>
      <c r="B87" s="273"/>
      <c r="C87" s="51" t="s">
        <v>83</v>
      </c>
      <c r="D87" s="67"/>
      <c r="E87" s="53"/>
      <c r="F87" s="53"/>
      <c r="G87" s="53"/>
      <c r="H87" s="107"/>
      <c r="I87" s="218">
        <v>6000</v>
      </c>
      <c r="J87" s="37"/>
      <c r="K87" s="31"/>
      <c r="L87" s="177"/>
      <c r="M87" s="178"/>
    </row>
    <row r="88" spans="1:13" s="179" customFormat="1" ht="12.75">
      <c r="A88" s="102"/>
      <c r="B88" s="273"/>
      <c r="C88" s="51" t="s">
        <v>84</v>
      </c>
      <c r="D88" s="67"/>
      <c r="E88" s="53"/>
      <c r="F88" s="53"/>
      <c r="G88" s="53"/>
      <c r="H88" s="107"/>
      <c r="I88" s="218">
        <v>37240</v>
      </c>
      <c r="J88" s="37"/>
      <c r="K88" s="31"/>
      <c r="L88" s="177"/>
      <c r="M88" s="178"/>
    </row>
    <row r="89" spans="1:12" ht="13.5" thickBot="1">
      <c r="A89" s="106"/>
      <c r="B89" s="274"/>
      <c r="C89" s="180"/>
      <c r="D89" s="98"/>
      <c r="E89" s="115"/>
      <c r="F89" s="115"/>
      <c r="G89" s="115"/>
      <c r="H89" s="82"/>
      <c r="I89" s="231"/>
      <c r="J89" s="37"/>
      <c r="K89" s="31"/>
      <c r="L89" s="16"/>
    </row>
    <row r="90" spans="1:13" ht="45" customHeight="1" thickBot="1">
      <c r="A90" s="341">
        <v>751</v>
      </c>
      <c r="B90" s="342"/>
      <c r="C90" s="205" t="s">
        <v>24</v>
      </c>
      <c r="D90" s="206" t="e">
        <f>D92+#REF!+#REF!</f>
        <v>#REF!</v>
      </c>
      <c r="E90" s="207" t="e">
        <f>E92+#REF!+#REF!</f>
        <v>#REF!</v>
      </c>
      <c r="F90" s="207" t="e">
        <f>F92+#REF!+#REF!</f>
        <v>#REF!</v>
      </c>
      <c r="G90" s="207" t="e">
        <f>G92+#REF!+#REF!</f>
        <v>#REF!</v>
      </c>
      <c r="H90" s="208" t="e">
        <f>E90/#REF!</f>
        <v>#REF!</v>
      </c>
      <c r="I90" s="232">
        <f>I92</f>
        <v>2220</v>
      </c>
      <c r="J90" s="95"/>
      <c r="K90" s="31"/>
      <c r="L90" s="19" t="e">
        <f>L92+#REF!+#REF!</f>
        <v>#REF!</v>
      </c>
      <c r="M90" s="7">
        <f>I94</f>
        <v>900</v>
      </c>
    </row>
    <row r="91" spans="1:12" ht="12.75">
      <c r="A91" s="109"/>
      <c r="B91" s="279"/>
      <c r="C91" s="126"/>
      <c r="D91" s="127"/>
      <c r="E91" s="128"/>
      <c r="F91" s="128"/>
      <c r="G91" s="128"/>
      <c r="H91" s="129"/>
      <c r="I91" s="233"/>
      <c r="J91" s="37"/>
      <c r="K91" s="31"/>
      <c r="L91" s="11"/>
    </row>
    <row r="92" spans="1:12" ht="24.75" customHeight="1">
      <c r="A92" s="102"/>
      <c r="B92" s="278">
        <v>75101</v>
      </c>
      <c r="C92" s="51" t="s">
        <v>25</v>
      </c>
      <c r="D92" s="67">
        <f>E92+F92</f>
        <v>0</v>
      </c>
      <c r="E92" s="53">
        <f>SUM(E93:E94)</f>
        <v>0</v>
      </c>
      <c r="F92" s="53">
        <f>SUM(F93:F94)</f>
        <v>0</v>
      </c>
      <c r="G92" s="53">
        <f>SUM(G93:G94)</f>
        <v>0</v>
      </c>
      <c r="H92" s="107" t="e">
        <f>E92/#REF!</f>
        <v>#REF!</v>
      </c>
      <c r="I92" s="218">
        <f>I93</f>
        <v>2220</v>
      </c>
      <c r="J92" s="37"/>
      <c r="K92" s="31"/>
      <c r="L92" s="12">
        <f>SUM(L93:L94)</f>
        <v>847</v>
      </c>
    </row>
    <row r="93" spans="1:12" ht="15" customHeight="1">
      <c r="A93" s="102"/>
      <c r="B93" s="273"/>
      <c r="C93" s="51" t="s">
        <v>60</v>
      </c>
      <c r="D93" s="52">
        <f>E93+F93</f>
        <v>0</v>
      </c>
      <c r="E93" s="53">
        <v>0</v>
      </c>
      <c r="F93" s="53">
        <v>0</v>
      </c>
      <c r="G93" s="53">
        <v>0</v>
      </c>
      <c r="H93" s="54" t="e">
        <f>E93/#REF!</f>
        <v>#REF!</v>
      </c>
      <c r="I93" s="218">
        <v>2220</v>
      </c>
      <c r="J93" s="37"/>
      <c r="K93" s="31"/>
      <c r="L93" s="12">
        <v>718</v>
      </c>
    </row>
    <row r="94" spans="1:12" ht="14.25" customHeight="1" thickBot="1">
      <c r="A94" s="106"/>
      <c r="B94" s="274"/>
      <c r="C94" s="191" t="s">
        <v>65</v>
      </c>
      <c r="D94" s="98">
        <f>E94+F94</f>
        <v>0</v>
      </c>
      <c r="E94" s="93">
        <v>0</v>
      </c>
      <c r="F94" s="93">
        <v>0</v>
      </c>
      <c r="G94" s="93">
        <v>0</v>
      </c>
      <c r="H94" s="94" t="e">
        <f>E94/#REF!</f>
        <v>#REF!</v>
      </c>
      <c r="I94" s="227">
        <v>900</v>
      </c>
      <c r="J94" s="37"/>
      <c r="K94" s="33"/>
      <c r="L94" s="13">
        <v>129</v>
      </c>
    </row>
    <row r="95" spans="1:13" s="79" customFormat="1" ht="12.75">
      <c r="A95" s="83"/>
      <c r="B95" s="273"/>
      <c r="C95" s="84"/>
      <c r="D95" s="87"/>
      <c r="E95" s="85"/>
      <c r="F95" s="85"/>
      <c r="G95" s="85"/>
      <c r="H95" s="86"/>
      <c r="I95" s="235"/>
      <c r="J95" s="37"/>
      <c r="K95" s="124"/>
      <c r="L95" s="17"/>
      <c r="M95" s="39"/>
    </row>
    <row r="96" spans="1:13" s="79" customFormat="1" ht="12.75">
      <c r="A96" s="83"/>
      <c r="B96" s="273"/>
      <c r="C96" s="84"/>
      <c r="D96" s="87"/>
      <c r="E96" s="85"/>
      <c r="F96" s="85"/>
      <c r="G96" s="85"/>
      <c r="H96" s="86"/>
      <c r="I96" s="235"/>
      <c r="J96" s="37"/>
      <c r="K96" s="124"/>
      <c r="L96" s="17"/>
      <c r="M96" s="39"/>
    </row>
    <row r="97" spans="1:13" s="79" customFormat="1" ht="12.75">
      <c r="A97" s="83"/>
      <c r="B97" s="273"/>
      <c r="C97" s="84"/>
      <c r="D97" s="87"/>
      <c r="E97" s="85"/>
      <c r="F97" s="85"/>
      <c r="G97" s="85"/>
      <c r="H97" s="86"/>
      <c r="I97" s="235"/>
      <c r="J97" s="37"/>
      <c r="K97" s="124"/>
      <c r="L97" s="17"/>
      <c r="M97" s="39"/>
    </row>
    <row r="98" spans="1:13" s="79" customFormat="1" ht="12.75">
      <c r="A98" s="83"/>
      <c r="B98" s="273"/>
      <c r="C98" s="84"/>
      <c r="D98" s="87"/>
      <c r="E98" s="85"/>
      <c r="F98" s="85"/>
      <c r="G98" s="85"/>
      <c r="H98" s="86"/>
      <c r="I98" s="235"/>
      <c r="J98" s="37"/>
      <c r="K98" s="124"/>
      <c r="L98" s="17"/>
      <c r="M98" s="39"/>
    </row>
    <row r="99" spans="1:13" s="79" customFormat="1" ht="13.5" thickBot="1">
      <c r="A99" s="83"/>
      <c r="B99" s="273"/>
      <c r="C99" s="84"/>
      <c r="D99" s="87"/>
      <c r="E99" s="85"/>
      <c r="F99" s="85"/>
      <c r="G99" s="85"/>
      <c r="H99" s="86"/>
      <c r="I99" s="235"/>
      <c r="J99" s="37"/>
      <c r="K99" s="124"/>
      <c r="L99" s="17"/>
      <c r="M99" s="39"/>
    </row>
    <row r="100" spans="1:13" ht="31.5" customHeight="1" thickBot="1">
      <c r="A100" s="339">
        <v>754</v>
      </c>
      <c r="B100" s="340"/>
      <c r="C100" s="200" t="s">
        <v>120</v>
      </c>
      <c r="D100" s="201">
        <f>E100+F100</f>
        <v>157495.18999999997</v>
      </c>
      <c r="E100" s="202">
        <f>E102+E107+E111</f>
        <v>153871.97999999998</v>
      </c>
      <c r="F100" s="202">
        <f>F102+F107+F111</f>
        <v>3623.21</v>
      </c>
      <c r="G100" s="202">
        <f>G102+G107+G111</f>
        <v>0</v>
      </c>
      <c r="H100" s="203" t="e">
        <f>E100/#REF!</f>
        <v>#REF!</v>
      </c>
      <c r="I100" s="216">
        <f>I102+I107+I111</f>
        <v>337043</v>
      </c>
      <c r="J100" s="130"/>
      <c r="K100" s="31"/>
      <c r="L100" s="131">
        <f>L102+L107+L111</f>
        <v>229557</v>
      </c>
      <c r="M100" s="7">
        <f>I109+I113</f>
        <v>197483</v>
      </c>
    </row>
    <row r="101" spans="1:12" ht="12.75">
      <c r="A101" s="101"/>
      <c r="B101" s="277"/>
      <c r="C101" s="110"/>
      <c r="D101" s="118"/>
      <c r="E101" s="91"/>
      <c r="F101" s="91"/>
      <c r="G101" s="91"/>
      <c r="H101" s="92"/>
      <c r="I101" s="222"/>
      <c r="J101" s="37"/>
      <c r="K101" s="31"/>
      <c r="L101" s="11"/>
    </row>
    <row r="102" spans="1:12" ht="12.75">
      <c r="A102" s="102"/>
      <c r="B102" s="278">
        <v>75412</v>
      </c>
      <c r="C102" s="100" t="s">
        <v>121</v>
      </c>
      <c r="D102" s="52">
        <f>E102+F102</f>
        <v>53717</v>
      </c>
      <c r="E102" s="53">
        <f>SUM(E104:E104)</f>
        <v>53717</v>
      </c>
      <c r="F102" s="53">
        <f>SUM(F104:F104)</f>
        <v>0</v>
      </c>
      <c r="G102" s="53">
        <f>SUM(G104:G104)</f>
        <v>0</v>
      </c>
      <c r="H102" s="54" t="e">
        <f>E102/#REF!</f>
        <v>#REF!</v>
      </c>
      <c r="I102" s="218">
        <f>SUM(I103)</f>
        <v>90240</v>
      </c>
      <c r="J102" s="37"/>
      <c r="K102" s="31"/>
      <c r="L102" s="12">
        <f>SUM(L105)</f>
        <v>72000</v>
      </c>
    </row>
    <row r="103" spans="1:12" ht="12.75">
      <c r="A103" s="102"/>
      <c r="B103" s="273"/>
      <c r="C103" s="51" t="s">
        <v>60</v>
      </c>
      <c r="D103" s="52"/>
      <c r="E103" s="53"/>
      <c r="F103" s="53"/>
      <c r="G103" s="53"/>
      <c r="H103" s="54"/>
      <c r="I103" s="218">
        <f>SUM(I104:I105)</f>
        <v>90240</v>
      </c>
      <c r="J103" s="37"/>
      <c r="K103" s="31"/>
      <c r="L103" s="12"/>
    </row>
    <row r="104" spans="1:12" ht="38.25">
      <c r="A104" s="102"/>
      <c r="B104" s="273"/>
      <c r="C104" s="49" t="s">
        <v>26</v>
      </c>
      <c r="D104" s="67">
        <f>E104+F104</f>
        <v>53717</v>
      </c>
      <c r="E104" s="53">
        <v>53717</v>
      </c>
      <c r="F104" s="53">
        <v>0</v>
      </c>
      <c r="G104" s="53">
        <v>0</v>
      </c>
      <c r="H104" s="107" t="e">
        <f>E104/#REF!</f>
        <v>#REF!</v>
      </c>
      <c r="I104" s="221">
        <v>70240</v>
      </c>
      <c r="J104" s="37"/>
      <c r="K104" s="31"/>
      <c r="L104" s="12"/>
    </row>
    <row r="105" spans="1:13" s="147" customFormat="1" ht="12.75">
      <c r="A105" s="171"/>
      <c r="B105" s="276"/>
      <c r="C105" s="175" t="s">
        <v>85</v>
      </c>
      <c r="D105" s="174"/>
      <c r="E105" s="175"/>
      <c r="F105" s="175"/>
      <c r="G105" s="175"/>
      <c r="H105" s="175"/>
      <c r="I105" s="229">
        <v>20000</v>
      </c>
      <c r="J105" s="144"/>
      <c r="K105" s="145"/>
      <c r="L105" s="20">
        <v>72000</v>
      </c>
      <c r="M105" s="146"/>
    </row>
    <row r="106" spans="1:12" ht="12.75">
      <c r="A106" s="102"/>
      <c r="B106" s="273"/>
      <c r="C106" s="104"/>
      <c r="D106" s="56"/>
      <c r="E106" s="66"/>
      <c r="F106" s="66"/>
      <c r="G106" s="66"/>
      <c r="H106" s="69"/>
      <c r="I106" s="234"/>
      <c r="J106" s="37"/>
      <c r="K106" s="31"/>
      <c r="L106" s="12"/>
    </row>
    <row r="107" spans="1:12" ht="12.75">
      <c r="A107" s="102"/>
      <c r="B107" s="278">
        <v>75414</v>
      </c>
      <c r="C107" s="100" t="s">
        <v>122</v>
      </c>
      <c r="D107" s="52">
        <f>E107+F107</f>
        <v>0</v>
      </c>
      <c r="E107" s="53">
        <f>SUM(E108:E109)</f>
        <v>0</v>
      </c>
      <c r="F107" s="53">
        <f>SUM(F108:F109)</f>
        <v>0</v>
      </c>
      <c r="G107" s="53">
        <f>SUM(G108:G109)</f>
        <v>0</v>
      </c>
      <c r="H107" s="54" t="e">
        <f>E107/#REF!</f>
        <v>#REF!</v>
      </c>
      <c r="I107" s="218">
        <f>I108</f>
        <v>26527</v>
      </c>
      <c r="J107" s="37"/>
      <c r="K107" s="31"/>
      <c r="L107" s="12">
        <f>SUM(L108:L109)</f>
        <v>12000</v>
      </c>
    </row>
    <row r="108" spans="1:12" ht="12.75">
      <c r="A108" s="102"/>
      <c r="B108" s="273"/>
      <c r="C108" s="51" t="s">
        <v>60</v>
      </c>
      <c r="D108" s="52">
        <f>E108+F108</f>
        <v>0</v>
      </c>
      <c r="E108" s="53">
        <v>0</v>
      </c>
      <c r="F108" s="53">
        <v>0</v>
      </c>
      <c r="G108" s="53">
        <v>0</v>
      </c>
      <c r="H108" s="54" t="e">
        <f>E108/#REF!</f>
        <v>#REF!</v>
      </c>
      <c r="I108" s="218">
        <v>26527</v>
      </c>
      <c r="J108" s="37"/>
      <c r="K108" s="31">
        <v>0.886</v>
      </c>
      <c r="L108" s="12">
        <v>10000</v>
      </c>
    </row>
    <row r="109" spans="1:13" s="147" customFormat="1" ht="12.75">
      <c r="A109" s="171"/>
      <c r="B109" s="276"/>
      <c r="C109" s="49" t="s">
        <v>65</v>
      </c>
      <c r="D109" s="152">
        <f>E109+F109</f>
        <v>0</v>
      </c>
      <c r="E109" s="50">
        <v>0</v>
      </c>
      <c r="F109" s="50">
        <v>0</v>
      </c>
      <c r="G109" s="50">
        <v>0</v>
      </c>
      <c r="H109" s="153" t="e">
        <f>E109/#REF!</f>
        <v>#REF!</v>
      </c>
      <c r="I109" s="221">
        <v>15207</v>
      </c>
      <c r="J109" s="144"/>
      <c r="K109" s="145">
        <v>0.886</v>
      </c>
      <c r="L109" s="20">
        <v>2000</v>
      </c>
      <c r="M109" s="146"/>
    </row>
    <row r="110" spans="1:12" ht="12.75">
      <c r="A110" s="102"/>
      <c r="B110" s="273"/>
      <c r="C110" s="100"/>
      <c r="D110" s="56"/>
      <c r="E110" s="53"/>
      <c r="F110" s="53"/>
      <c r="G110" s="53"/>
      <c r="H110" s="54"/>
      <c r="I110" s="218"/>
      <c r="J110" s="37"/>
      <c r="K110" s="31"/>
      <c r="L110" s="12"/>
    </row>
    <row r="111" spans="1:12" ht="12.75">
      <c r="A111" s="102"/>
      <c r="B111" s="278">
        <v>75416</v>
      </c>
      <c r="C111" s="100" t="s">
        <v>27</v>
      </c>
      <c r="D111" s="52">
        <f>SUM(D113:D113)</f>
        <v>103778.19</v>
      </c>
      <c r="E111" s="53">
        <f>SUM(E113:E113)</f>
        <v>100154.98</v>
      </c>
      <c r="F111" s="53">
        <f>SUM(F113:F113)</f>
        <v>3623.21</v>
      </c>
      <c r="G111" s="53">
        <f>SUM(G113:G113)</f>
        <v>0</v>
      </c>
      <c r="H111" s="54" t="e">
        <f>E111/#REF!</f>
        <v>#REF!</v>
      </c>
      <c r="I111" s="218">
        <f>I112</f>
        <v>220276</v>
      </c>
      <c r="J111" s="37"/>
      <c r="K111" s="31"/>
      <c r="L111" s="12">
        <f>SUM(L112:L113)</f>
        <v>145557</v>
      </c>
    </row>
    <row r="112" spans="1:12" ht="12.75">
      <c r="A112" s="102"/>
      <c r="B112" s="273"/>
      <c r="C112" s="51" t="s">
        <v>60</v>
      </c>
      <c r="D112" s="67"/>
      <c r="E112" s="53"/>
      <c r="F112" s="53"/>
      <c r="G112" s="53"/>
      <c r="H112" s="107"/>
      <c r="I112" s="218">
        <v>220276</v>
      </c>
      <c r="J112" s="37"/>
      <c r="K112" s="31">
        <v>0.886</v>
      </c>
      <c r="L112" s="12">
        <v>3000</v>
      </c>
    </row>
    <row r="113" spans="1:12" ht="14.25" customHeight="1">
      <c r="A113" s="102"/>
      <c r="B113" s="273"/>
      <c r="C113" s="49" t="s">
        <v>65</v>
      </c>
      <c r="D113" s="78">
        <f>E113+F113</f>
        <v>103778.19</v>
      </c>
      <c r="E113" s="50">
        <v>100154.98</v>
      </c>
      <c r="F113" s="50">
        <v>3623.21</v>
      </c>
      <c r="G113" s="50">
        <v>0</v>
      </c>
      <c r="H113" s="141" t="e">
        <f>E113/#REF!</f>
        <v>#REF!</v>
      </c>
      <c r="I113" s="221">
        <v>182276</v>
      </c>
      <c r="J113" s="37"/>
      <c r="K113" s="31">
        <v>0.886</v>
      </c>
      <c r="L113" s="12">
        <v>142557</v>
      </c>
    </row>
    <row r="114" spans="1:12" ht="14.25" customHeight="1" thickBot="1">
      <c r="A114" s="106"/>
      <c r="B114" s="274"/>
      <c r="C114" s="300"/>
      <c r="D114" s="192"/>
      <c r="E114" s="301"/>
      <c r="F114" s="301"/>
      <c r="G114" s="301"/>
      <c r="H114" s="302"/>
      <c r="I114" s="231"/>
      <c r="J114" s="37"/>
      <c r="K114" s="31"/>
      <c r="L114" s="17"/>
    </row>
    <row r="115" spans="1:13" ht="52.5" customHeight="1" thickBot="1">
      <c r="A115" s="339">
        <v>756</v>
      </c>
      <c r="B115" s="340"/>
      <c r="C115" s="211" t="s">
        <v>28</v>
      </c>
      <c r="D115" s="201">
        <f>D118</f>
        <v>1225.0700000000002</v>
      </c>
      <c r="E115" s="202">
        <f>E118</f>
        <v>1073.14</v>
      </c>
      <c r="F115" s="202">
        <f>F118</f>
        <v>151.93</v>
      </c>
      <c r="G115" s="202">
        <f>G118</f>
        <v>0</v>
      </c>
      <c r="H115" s="203" t="e">
        <f>E115/#REF!</f>
        <v>#REF!</v>
      </c>
      <c r="I115" s="216">
        <f>I118</f>
        <v>9400</v>
      </c>
      <c r="J115" s="95"/>
      <c r="K115" s="31"/>
      <c r="L115" s="10" t="e">
        <f>L117</f>
        <v>#REF!</v>
      </c>
      <c r="M115" s="7">
        <f>I119</f>
        <v>9400</v>
      </c>
    </row>
    <row r="116" spans="1:12" ht="12.75">
      <c r="A116" s="116"/>
      <c r="B116" s="280"/>
      <c r="C116" s="181"/>
      <c r="D116" s="87"/>
      <c r="E116" s="121"/>
      <c r="F116" s="121"/>
      <c r="G116" s="121"/>
      <c r="H116" s="88"/>
      <c r="I116" s="236"/>
      <c r="J116" s="37"/>
      <c r="K116" s="31"/>
      <c r="L116" s="125"/>
    </row>
    <row r="117" spans="1:12" ht="25.5">
      <c r="A117" s="116"/>
      <c r="B117" s="278">
        <v>75647</v>
      </c>
      <c r="C117" s="289" t="s">
        <v>123</v>
      </c>
      <c r="D117" s="290"/>
      <c r="E117" s="291"/>
      <c r="F117" s="291"/>
      <c r="G117" s="291"/>
      <c r="H117" s="291"/>
      <c r="I117" s="224">
        <f>SUM(I118)</f>
        <v>9400</v>
      </c>
      <c r="J117" s="37"/>
      <c r="K117" s="31"/>
      <c r="L117" s="21" t="e">
        <f>SUM(#REF!)</f>
        <v>#REF!</v>
      </c>
    </row>
    <row r="118" spans="1:12" ht="12.75">
      <c r="A118" s="116"/>
      <c r="B118" s="273"/>
      <c r="C118" s="51" t="s">
        <v>60</v>
      </c>
      <c r="D118" s="67">
        <f>E118+F118</f>
        <v>1225.0700000000002</v>
      </c>
      <c r="E118" s="53">
        <f>SUM(E119:E119)</f>
        <v>1073.14</v>
      </c>
      <c r="F118" s="53">
        <f>SUM(F119:F119)</f>
        <v>151.93</v>
      </c>
      <c r="G118" s="53">
        <f>SUM(G119:G119)</f>
        <v>0</v>
      </c>
      <c r="H118" s="107" t="e">
        <f>E118/#REF!</f>
        <v>#REF!</v>
      </c>
      <c r="I118" s="218">
        <f>SUM(I119)</f>
        <v>9400</v>
      </c>
      <c r="J118" s="37"/>
      <c r="K118" s="31"/>
      <c r="L118" s="21"/>
    </row>
    <row r="119" spans="1:12" ht="12.75">
      <c r="A119" s="116"/>
      <c r="B119" s="273"/>
      <c r="C119" s="49" t="s">
        <v>65</v>
      </c>
      <c r="D119" s="67">
        <f>E119+F119</f>
        <v>1225.0700000000002</v>
      </c>
      <c r="E119" s="53">
        <v>1073.14</v>
      </c>
      <c r="F119" s="53">
        <v>151.93</v>
      </c>
      <c r="G119" s="53">
        <v>0</v>
      </c>
      <c r="H119" s="107" t="e">
        <f>E119/#REF!</f>
        <v>#REF!</v>
      </c>
      <c r="I119" s="221">
        <v>9400</v>
      </c>
      <c r="J119" s="37"/>
      <c r="K119" s="31"/>
      <c r="L119" s="21"/>
    </row>
    <row r="120" spans="1:12" ht="13.5" thickBot="1">
      <c r="A120" s="102"/>
      <c r="B120" s="273"/>
      <c r="C120" s="84"/>
      <c r="D120" s="87"/>
      <c r="E120" s="85"/>
      <c r="F120" s="85"/>
      <c r="G120" s="85"/>
      <c r="H120" s="88"/>
      <c r="I120" s="225"/>
      <c r="J120" s="37"/>
      <c r="K120" s="31"/>
      <c r="L120" s="13"/>
    </row>
    <row r="121" spans="1:12" ht="13.5" thickBot="1">
      <c r="A121" s="339">
        <v>757</v>
      </c>
      <c r="B121" s="340"/>
      <c r="C121" s="200" t="s">
        <v>29</v>
      </c>
      <c r="D121" s="201">
        <f>E121+F121</f>
        <v>137622.26</v>
      </c>
      <c r="E121" s="202">
        <f>SUM(E123)</f>
        <v>137622.26</v>
      </c>
      <c r="F121" s="202">
        <f>SUM(F123)</f>
        <v>0</v>
      </c>
      <c r="G121" s="202">
        <f>SUM(G123)</f>
        <v>0</v>
      </c>
      <c r="H121" s="203" t="e">
        <f>E121/#REF!</f>
        <v>#REF!</v>
      </c>
      <c r="I121" s="216">
        <f>SUM(I123)</f>
        <v>352908</v>
      </c>
      <c r="J121" s="95"/>
      <c r="K121" s="31"/>
      <c r="L121" s="10">
        <f>SUM(L123)</f>
        <v>385260</v>
      </c>
    </row>
    <row r="122" spans="1:12" ht="12.75">
      <c r="A122" s="116"/>
      <c r="B122" s="273"/>
      <c r="C122" s="104"/>
      <c r="D122" s="56"/>
      <c r="E122" s="66"/>
      <c r="F122" s="66"/>
      <c r="G122" s="66"/>
      <c r="H122" s="58"/>
      <c r="I122" s="234"/>
      <c r="J122" s="37"/>
      <c r="K122" s="31"/>
      <c r="L122" s="15"/>
    </row>
    <row r="123" spans="1:12" ht="24" customHeight="1">
      <c r="A123" s="102"/>
      <c r="B123" s="278">
        <v>75702</v>
      </c>
      <c r="C123" s="100" t="s">
        <v>30</v>
      </c>
      <c r="D123" s="52">
        <f>E123+F123</f>
        <v>137622.26</v>
      </c>
      <c r="E123" s="53">
        <f>SUM(E124)</f>
        <v>137622.26</v>
      </c>
      <c r="F123" s="53">
        <f>SUM(F124)</f>
        <v>0</v>
      </c>
      <c r="G123" s="53">
        <f>SUM(G124)</f>
        <v>0</v>
      </c>
      <c r="H123" s="54" t="e">
        <f>E123/#REF!</f>
        <v>#REF!</v>
      </c>
      <c r="I123" s="218">
        <f>SUM(I124)</f>
        <v>352908</v>
      </c>
      <c r="J123" s="37"/>
      <c r="K123" s="31"/>
      <c r="L123" s="12">
        <f>SUM(L124)</f>
        <v>385260</v>
      </c>
    </row>
    <row r="124" spans="1:12" ht="12.75">
      <c r="A124" s="102"/>
      <c r="B124" s="273"/>
      <c r="C124" s="51" t="s">
        <v>60</v>
      </c>
      <c r="D124" s="52">
        <f>E124+F124</f>
        <v>137622.26</v>
      </c>
      <c r="E124" s="53">
        <v>137622.26</v>
      </c>
      <c r="F124" s="53">
        <v>0</v>
      </c>
      <c r="G124" s="53">
        <v>0</v>
      </c>
      <c r="H124" s="54" t="e">
        <f>E124/#REF!</f>
        <v>#REF!</v>
      </c>
      <c r="I124" s="218">
        <f>SUM(I125)</f>
        <v>352908</v>
      </c>
      <c r="J124" s="37"/>
      <c r="K124" s="31"/>
      <c r="L124" s="12">
        <v>385260</v>
      </c>
    </row>
    <row r="125" spans="1:12" ht="24.75" customHeight="1">
      <c r="A125" s="102"/>
      <c r="B125" s="273"/>
      <c r="C125" s="49" t="s">
        <v>66</v>
      </c>
      <c r="D125" s="155"/>
      <c r="E125" s="156"/>
      <c r="F125" s="156"/>
      <c r="G125" s="156"/>
      <c r="H125" s="157"/>
      <c r="I125" s="219">
        <v>352908</v>
      </c>
      <c r="J125" s="37"/>
      <c r="K125" s="31"/>
      <c r="L125" s="13"/>
    </row>
    <row r="126" spans="1:12" ht="13.5" thickBot="1">
      <c r="A126" s="102"/>
      <c r="B126" s="273"/>
      <c r="C126" s="105"/>
      <c r="D126" s="62"/>
      <c r="E126" s="60"/>
      <c r="F126" s="60"/>
      <c r="G126" s="60"/>
      <c r="H126" s="63"/>
      <c r="I126" s="237"/>
      <c r="J126" s="37"/>
      <c r="K126" s="31"/>
      <c r="L126" s="13"/>
    </row>
    <row r="127" spans="1:12" ht="13.5" thickBot="1">
      <c r="A127" s="339">
        <v>758</v>
      </c>
      <c r="B127" s="340"/>
      <c r="C127" s="200" t="s">
        <v>31</v>
      </c>
      <c r="D127" s="201">
        <f>E127+F127</f>
        <v>646489</v>
      </c>
      <c r="E127" s="202">
        <f>E132+E129</f>
        <v>646489</v>
      </c>
      <c r="F127" s="202">
        <f>F132+F129</f>
        <v>0</v>
      </c>
      <c r="G127" s="202">
        <f>G132+G129</f>
        <v>0</v>
      </c>
      <c r="H127" s="203" t="e">
        <f>E127/#REF!</f>
        <v>#REF!</v>
      </c>
      <c r="I127" s="216">
        <f>I132+I129</f>
        <v>830334</v>
      </c>
      <c r="J127" s="95"/>
      <c r="K127" s="31"/>
      <c r="L127" s="10" t="e">
        <f>L132+#REF!</f>
        <v>#REF!</v>
      </c>
    </row>
    <row r="128" spans="1:12" ht="12.75">
      <c r="A128" s="116"/>
      <c r="B128" s="275"/>
      <c r="C128" s="99"/>
      <c r="D128" s="56"/>
      <c r="E128" s="57"/>
      <c r="F128" s="57"/>
      <c r="G128" s="57"/>
      <c r="H128" s="58"/>
      <c r="I128" s="217"/>
      <c r="J128" s="37"/>
      <c r="K128" s="31"/>
      <c r="L128" s="11"/>
    </row>
    <row r="129" spans="1:12" ht="12.75">
      <c r="A129" s="116"/>
      <c r="B129" s="278">
        <v>75818</v>
      </c>
      <c r="C129" s="100" t="s">
        <v>33</v>
      </c>
      <c r="D129" s="52">
        <f>E129+F129</f>
        <v>0</v>
      </c>
      <c r="E129" s="53">
        <f>SUM(E130)</f>
        <v>0</v>
      </c>
      <c r="F129" s="53">
        <f>SUM(F130)</f>
        <v>0</v>
      </c>
      <c r="G129" s="53">
        <f>SUM(G130)</f>
        <v>0</v>
      </c>
      <c r="H129" s="54" t="e">
        <f>E129/#REF!</f>
        <v>#REF!</v>
      </c>
      <c r="I129" s="218">
        <f>SUM(I130:I130)</f>
        <v>170000</v>
      </c>
      <c r="J129" s="37"/>
      <c r="K129" s="31"/>
      <c r="L129" s="11"/>
    </row>
    <row r="130" spans="1:12" ht="12.75">
      <c r="A130" s="116"/>
      <c r="B130" s="273"/>
      <c r="C130" s="51" t="s">
        <v>34</v>
      </c>
      <c r="D130" s="52">
        <f>E130+F130</f>
        <v>0</v>
      </c>
      <c r="E130" s="53">
        <v>0</v>
      </c>
      <c r="F130" s="53">
        <v>0</v>
      </c>
      <c r="G130" s="53">
        <v>0</v>
      </c>
      <c r="H130" s="54" t="e">
        <f>E130/#REF!</f>
        <v>#REF!</v>
      </c>
      <c r="I130" s="218">
        <v>170000</v>
      </c>
      <c r="J130" s="37"/>
      <c r="K130" s="31"/>
      <c r="L130" s="11"/>
    </row>
    <row r="131" spans="1:12" ht="12.75">
      <c r="A131" s="116"/>
      <c r="B131" s="275"/>
      <c r="C131" s="99"/>
      <c r="D131" s="56"/>
      <c r="E131" s="57"/>
      <c r="F131" s="57"/>
      <c r="G131" s="57"/>
      <c r="H131" s="58"/>
      <c r="I131" s="217"/>
      <c r="J131" s="37"/>
      <c r="K131" s="31"/>
      <c r="L131" s="11"/>
    </row>
    <row r="132" spans="1:12" ht="12.75">
      <c r="A132" s="102"/>
      <c r="B132" s="272">
        <v>75831</v>
      </c>
      <c r="C132" s="51" t="s">
        <v>32</v>
      </c>
      <c r="D132" s="52">
        <f>E132+F132</f>
        <v>646489</v>
      </c>
      <c r="E132" s="53">
        <f>SUM(E133)</f>
        <v>646489</v>
      </c>
      <c r="F132" s="53">
        <f>SUM(F133)</f>
        <v>0</v>
      </c>
      <c r="G132" s="53">
        <f>SUM(G133)</f>
        <v>0</v>
      </c>
      <c r="H132" s="54" t="e">
        <f>E132/#REF!</f>
        <v>#REF!</v>
      </c>
      <c r="I132" s="218">
        <f>SUM(I133)</f>
        <v>660334</v>
      </c>
      <c r="J132" s="37"/>
      <c r="K132" s="31"/>
      <c r="L132" s="12">
        <f>SUM(L133)</f>
        <v>730177</v>
      </c>
    </row>
    <row r="133" spans="1:12" ht="15" customHeight="1">
      <c r="A133" s="102"/>
      <c r="B133" s="275"/>
      <c r="C133" s="51" t="s">
        <v>63</v>
      </c>
      <c r="D133" s="52">
        <f>E133+F133</f>
        <v>646489</v>
      </c>
      <c r="E133" s="53">
        <v>646489</v>
      </c>
      <c r="F133" s="53">
        <v>0</v>
      </c>
      <c r="G133" s="53">
        <v>0</v>
      </c>
      <c r="H133" s="54" t="e">
        <f>E133/#REF!</f>
        <v>#REF!</v>
      </c>
      <c r="I133" s="218">
        <v>660334</v>
      </c>
      <c r="J133" s="37"/>
      <c r="K133" s="31"/>
      <c r="L133" s="12">
        <v>730177</v>
      </c>
    </row>
    <row r="134" spans="1:12" ht="13.5" thickBot="1">
      <c r="A134" s="102"/>
      <c r="B134" s="273"/>
      <c r="C134" s="105"/>
      <c r="D134" s="59"/>
      <c r="E134" s="60"/>
      <c r="F134" s="60"/>
      <c r="G134" s="60"/>
      <c r="H134" s="63"/>
      <c r="I134" s="237"/>
      <c r="J134" s="37"/>
      <c r="K134" s="31"/>
      <c r="L134" s="13"/>
    </row>
    <row r="135" spans="1:13" ht="13.5" thickBot="1">
      <c r="A135" s="339">
        <v>801</v>
      </c>
      <c r="B135" s="340"/>
      <c r="C135" s="200" t="s">
        <v>35</v>
      </c>
      <c r="D135" s="201">
        <f>E135+F135</f>
        <v>0</v>
      </c>
      <c r="E135" s="202">
        <f>E137+E141+E145+E150+E154+E158+E166</f>
        <v>0</v>
      </c>
      <c r="F135" s="202">
        <f>F137+F141+F145+F150+F154+F158+F166</f>
        <v>0</v>
      </c>
      <c r="G135" s="202">
        <f>G137+G141+G145+G150+G154+G158+G166</f>
        <v>0</v>
      </c>
      <c r="H135" s="203" t="e">
        <f>E135/#REF!</f>
        <v>#REF!</v>
      </c>
      <c r="I135" s="216">
        <f>I137+I141+I145+I150+I154+I158+I163+I166</f>
        <v>5642915</v>
      </c>
      <c r="J135" s="95"/>
      <c r="K135" s="31"/>
      <c r="L135" s="10">
        <f>L137+L141+L145+L150+L154+L158+L166</f>
        <v>3266316</v>
      </c>
      <c r="M135" s="7">
        <f>I139+I143+I147+I152+I156+I161+I168</f>
        <v>3853793</v>
      </c>
    </row>
    <row r="136" spans="1:12" ht="12.75">
      <c r="A136" s="101"/>
      <c r="B136" s="277"/>
      <c r="C136" s="110"/>
      <c r="D136" s="118"/>
      <c r="E136" s="91"/>
      <c r="F136" s="91"/>
      <c r="G136" s="91"/>
      <c r="H136" s="92"/>
      <c r="I136" s="222"/>
      <c r="J136" s="37"/>
      <c r="K136" s="31"/>
      <c r="L136" s="11"/>
    </row>
    <row r="137" spans="1:12" ht="12.75">
      <c r="A137" s="102"/>
      <c r="B137" s="278">
        <v>80101</v>
      </c>
      <c r="C137" s="100" t="s">
        <v>36</v>
      </c>
      <c r="D137" s="52">
        <f>E137+F137</f>
        <v>0</v>
      </c>
      <c r="E137" s="53">
        <f>SUM(E138:E139)</f>
        <v>0</v>
      </c>
      <c r="F137" s="53">
        <f>SUM(F138:F139)</f>
        <v>0</v>
      </c>
      <c r="G137" s="53">
        <f>SUM(G138:G139)</f>
        <v>0</v>
      </c>
      <c r="H137" s="54" t="e">
        <f>E137/#REF!</f>
        <v>#REF!</v>
      </c>
      <c r="I137" s="218">
        <f>SUM(I138)</f>
        <v>1640597</v>
      </c>
      <c r="J137" s="37"/>
      <c r="K137" s="31"/>
      <c r="L137" s="12">
        <f>SUM(L138:L139)</f>
        <v>999845</v>
      </c>
    </row>
    <row r="138" spans="1:12" ht="14.25" customHeight="1">
      <c r="A138" s="102"/>
      <c r="B138" s="273"/>
      <c r="C138" s="51" t="s">
        <v>60</v>
      </c>
      <c r="D138" s="52">
        <f>E138+F138</f>
        <v>0</v>
      </c>
      <c r="E138" s="53"/>
      <c r="F138" s="53"/>
      <c r="G138" s="53"/>
      <c r="H138" s="54" t="e">
        <f>E138/#REF!</f>
        <v>#REF!</v>
      </c>
      <c r="I138" s="218">
        <v>1640597</v>
      </c>
      <c r="J138" s="37"/>
      <c r="K138" s="31">
        <v>0.886</v>
      </c>
      <c r="L138" s="12">
        <v>4762</v>
      </c>
    </row>
    <row r="139" spans="1:12" ht="12.75">
      <c r="A139" s="102"/>
      <c r="B139" s="273"/>
      <c r="C139" s="49" t="s">
        <v>65</v>
      </c>
      <c r="D139" s="52">
        <f>E139+F139</f>
        <v>0</v>
      </c>
      <c r="E139" s="53"/>
      <c r="F139" s="53"/>
      <c r="G139" s="53"/>
      <c r="H139" s="54" t="e">
        <f>E139/#REF!</f>
        <v>#REF!</v>
      </c>
      <c r="I139" s="221">
        <v>1379372</v>
      </c>
      <c r="J139" s="37"/>
      <c r="K139" s="31">
        <v>0.886</v>
      </c>
      <c r="L139" s="12">
        <v>995083</v>
      </c>
    </row>
    <row r="140" spans="1:12" ht="12.75">
      <c r="A140" s="102"/>
      <c r="B140" s="273"/>
      <c r="C140" s="100"/>
      <c r="D140" s="56"/>
      <c r="E140" s="53"/>
      <c r="F140" s="53"/>
      <c r="G140" s="53"/>
      <c r="H140" s="54"/>
      <c r="I140" s="218"/>
      <c r="J140" s="37"/>
      <c r="K140" s="31"/>
      <c r="L140" s="12"/>
    </row>
    <row r="141" spans="1:12" ht="12.75">
      <c r="A141" s="102"/>
      <c r="B141" s="278">
        <v>80104</v>
      </c>
      <c r="C141" s="100" t="s">
        <v>37</v>
      </c>
      <c r="D141" s="52">
        <f>SUM(D142:D143)</f>
        <v>0</v>
      </c>
      <c r="E141" s="53">
        <f>SUM(E142:E143)</f>
        <v>0</v>
      </c>
      <c r="F141" s="53">
        <f>SUM(F142:F143)</f>
        <v>0</v>
      </c>
      <c r="G141" s="53">
        <f>SUM(G142:G143)</f>
        <v>0</v>
      </c>
      <c r="H141" s="54" t="e">
        <f>E141/#REF!</f>
        <v>#REF!</v>
      </c>
      <c r="I141" s="218">
        <f>I142</f>
        <v>924662</v>
      </c>
      <c r="J141" s="37"/>
      <c r="K141" s="31"/>
      <c r="L141" s="12">
        <f>SUM(L142:L143)</f>
        <v>570335</v>
      </c>
    </row>
    <row r="142" spans="1:12" ht="15.75" customHeight="1">
      <c r="A142" s="102"/>
      <c r="B142" s="273"/>
      <c r="C142" s="51" t="s">
        <v>60</v>
      </c>
      <c r="D142" s="52">
        <f>E142+F142</f>
        <v>0</v>
      </c>
      <c r="E142" s="53"/>
      <c r="F142" s="53"/>
      <c r="G142" s="53"/>
      <c r="H142" s="54" t="e">
        <f>E142/#REF!</f>
        <v>#REF!</v>
      </c>
      <c r="I142" s="218">
        <v>924662</v>
      </c>
      <c r="J142" s="37"/>
      <c r="K142" s="31">
        <v>0.886</v>
      </c>
      <c r="L142" s="12">
        <v>1050</v>
      </c>
    </row>
    <row r="143" spans="1:12" ht="15" customHeight="1">
      <c r="A143" s="102"/>
      <c r="B143" s="273"/>
      <c r="C143" s="49" t="s">
        <v>65</v>
      </c>
      <c r="D143" s="52">
        <f>E143+F143</f>
        <v>0</v>
      </c>
      <c r="E143" s="53"/>
      <c r="F143" s="53"/>
      <c r="G143" s="53"/>
      <c r="H143" s="54" t="e">
        <f>E143/#REF!</f>
        <v>#REF!</v>
      </c>
      <c r="I143" s="221">
        <v>766611</v>
      </c>
      <c r="J143" s="37"/>
      <c r="K143" s="31">
        <v>0.886</v>
      </c>
      <c r="L143" s="12">
        <v>569285</v>
      </c>
    </row>
    <row r="144" spans="1:12" ht="12.75">
      <c r="A144" s="102"/>
      <c r="B144" s="273"/>
      <c r="C144" s="100"/>
      <c r="D144" s="52"/>
      <c r="E144" s="53"/>
      <c r="F144" s="53"/>
      <c r="G144" s="53"/>
      <c r="H144" s="54"/>
      <c r="I144" s="218"/>
      <c r="J144" s="37"/>
      <c r="K144" s="31"/>
      <c r="L144" s="12"/>
    </row>
    <row r="145" spans="1:12" ht="12.75">
      <c r="A145" s="102"/>
      <c r="B145" s="272">
        <v>80110</v>
      </c>
      <c r="C145" s="51" t="s">
        <v>38</v>
      </c>
      <c r="D145" s="52">
        <f>E145+F145</f>
        <v>0</v>
      </c>
      <c r="E145" s="53">
        <f>SUM(E146:E147)</f>
        <v>0</v>
      </c>
      <c r="F145" s="53">
        <f>SUM(F146:F147)</f>
        <v>0</v>
      </c>
      <c r="G145" s="53">
        <f>SUM(G146:G147)</f>
        <v>0</v>
      </c>
      <c r="H145" s="54" t="e">
        <f>E145/#REF!</f>
        <v>#REF!</v>
      </c>
      <c r="I145" s="218">
        <f>I146</f>
        <v>1361354</v>
      </c>
      <c r="J145" s="37"/>
      <c r="K145" s="31"/>
      <c r="L145" s="12">
        <f>SUM(L146:L147)</f>
        <v>754179</v>
      </c>
    </row>
    <row r="146" spans="1:12" ht="15.75" customHeight="1">
      <c r="A146" s="102"/>
      <c r="B146" s="273"/>
      <c r="C146" s="51" t="s">
        <v>60</v>
      </c>
      <c r="D146" s="52">
        <f>E146+F146</f>
        <v>0</v>
      </c>
      <c r="E146" s="53"/>
      <c r="F146" s="53"/>
      <c r="G146" s="53"/>
      <c r="H146" s="54" t="e">
        <f>E146/#REF!</f>
        <v>#REF!</v>
      </c>
      <c r="I146" s="218">
        <v>1361354</v>
      </c>
      <c r="J146" s="37"/>
      <c r="K146" s="31">
        <v>0.886</v>
      </c>
      <c r="L146" s="12">
        <v>3855</v>
      </c>
    </row>
    <row r="147" spans="1:12" ht="13.5" thickBot="1">
      <c r="A147" s="106"/>
      <c r="B147" s="274"/>
      <c r="C147" s="191" t="s">
        <v>65</v>
      </c>
      <c r="D147" s="98">
        <f>E147+F147</f>
        <v>0</v>
      </c>
      <c r="E147" s="93"/>
      <c r="F147" s="93"/>
      <c r="G147" s="93"/>
      <c r="H147" s="94" t="e">
        <f>E147/#REF!</f>
        <v>#REF!</v>
      </c>
      <c r="I147" s="227">
        <v>1096368</v>
      </c>
      <c r="J147" s="37"/>
      <c r="K147" s="33">
        <v>0.886</v>
      </c>
      <c r="L147" s="13">
        <v>750324</v>
      </c>
    </row>
    <row r="148" spans="1:13" s="79" customFormat="1" ht="12.75">
      <c r="A148" s="83"/>
      <c r="B148" s="273"/>
      <c r="C148" s="84"/>
      <c r="D148" s="87"/>
      <c r="E148" s="85"/>
      <c r="F148" s="85"/>
      <c r="G148" s="85"/>
      <c r="H148" s="86"/>
      <c r="I148" s="235"/>
      <c r="J148" s="37"/>
      <c r="K148" s="124"/>
      <c r="L148" s="17"/>
      <c r="M148" s="39"/>
    </row>
    <row r="149" spans="1:13" s="79" customFormat="1" ht="13.5" thickBot="1">
      <c r="A149" s="83"/>
      <c r="B149" s="273"/>
      <c r="C149" s="84"/>
      <c r="D149" s="87"/>
      <c r="E149" s="85"/>
      <c r="F149" s="85"/>
      <c r="G149" s="85"/>
      <c r="H149" s="86"/>
      <c r="I149" s="235"/>
      <c r="J149" s="37"/>
      <c r="K149" s="124"/>
      <c r="L149" s="17"/>
      <c r="M149" s="39"/>
    </row>
    <row r="150" spans="1:12" ht="12.75">
      <c r="A150" s="109"/>
      <c r="B150" s="282">
        <v>80113</v>
      </c>
      <c r="C150" s="197" t="s">
        <v>39</v>
      </c>
      <c r="D150" s="90">
        <f>E150+F150</f>
        <v>0</v>
      </c>
      <c r="E150" s="198">
        <f>SUM(E151:E151)</f>
        <v>0</v>
      </c>
      <c r="F150" s="198">
        <f>SUM(F151:F151)</f>
        <v>0</v>
      </c>
      <c r="G150" s="198">
        <f>SUM(G151:G151)</f>
        <v>0</v>
      </c>
      <c r="H150" s="303" t="e">
        <f>E150/#REF!</f>
        <v>#REF!</v>
      </c>
      <c r="I150" s="240">
        <f>SUM(I151:I151)</f>
        <v>95086</v>
      </c>
      <c r="J150" s="37"/>
      <c r="K150" s="31"/>
      <c r="L150" s="15">
        <f>SUM(L151:L151)</f>
        <v>2092</v>
      </c>
    </row>
    <row r="151" spans="1:13" s="150" customFormat="1" ht="12.75">
      <c r="A151" s="102"/>
      <c r="B151" s="273"/>
      <c r="C151" s="51" t="s">
        <v>60</v>
      </c>
      <c r="D151" s="52">
        <f>E151+F151</f>
        <v>0</v>
      </c>
      <c r="E151" s="53"/>
      <c r="F151" s="53"/>
      <c r="G151" s="53"/>
      <c r="H151" s="54" t="e">
        <f>E151/#REF!</f>
        <v>#REF!</v>
      </c>
      <c r="I151" s="218">
        <v>95086</v>
      </c>
      <c r="J151" s="37"/>
      <c r="K151" s="31">
        <v>0.886</v>
      </c>
      <c r="L151" s="148">
        <v>2092</v>
      </c>
      <c r="M151" s="149"/>
    </row>
    <row r="152" spans="1:13" s="147" customFormat="1" ht="12.75">
      <c r="A152" s="171"/>
      <c r="B152" s="276"/>
      <c r="C152" s="49" t="s">
        <v>65</v>
      </c>
      <c r="D152" s="152"/>
      <c r="E152" s="50"/>
      <c r="F152" s="50"/>
      <c r="G152" s="50"/>
      <c r="H152" s="153"/>
      <c r="I152" s="221">
        <v>14453</v>
      </c>
      <c r="J152" s="144"/>
      <c r="K152" s="145"/>
      <c r="L152" s="20"/>
      <c r="M152" s="146"/>
    </row>
    <row r="153" spans="1:12" ht="12.75">
      <c r="A153" s="102"/>
      <c r="B153" s="273"/>
      <c r="C153" s="100"/>
      <c r="D153" s="56"/>
      <c r="E153" s="53"/>
      <c r="F153" s="53"/>
      <c r="G153" s="53"/>
      <c r="H153" s="54"/>
      <c r="I153" s="218"/>
      <c r="J153" s="37"/>
      <c r="K153" s="31"/>
      <c r="L153" s="12"/>
    </row>
    <row r="154" spans="1:12" ht="12.75" customHeight="1">
      <c r="A154" s="102"/>
      <c r="B154" s="278">
        <v>80114</v>
      </c>
      <c r="C154" s="100" t="s">
        <v>124</v>
      </c>
      <c r="D154" s="52">
        <f>E154+F154</f>
        <v>0</v>
      </c>
      <c r="E154" s="53">
        <f>SUM(E155:E156)</f>
        <v>0</v>
      </c>
      <c r="F154" s="53">
        <f>SUM(F155:F156)</f>
        <v>0</v>
      </c>
      <c r="G154" s="53">
        <f>SUM(G155:G156)</f>
        <v>0</v>
      </c>
      <c r="H154" s="54" t="e">
        <f>E154/#REF!</f>
        <v>#REF!</v>
      </c>
      <c r="I154" s="218">
        <f>I155</f>
        <v>198054</v>
      </c>
      <c r="J154" s="37"/>
      <c r="K154" s="31"/>
      <c r="L154" s="12">
        <f>SUM(L155:L156)</f>
        <v>139817</v>
      </c>
    </row>
    <row r="155" spans="1:12" ht="12.75">
      <c r="A155" s="102"/>
      <c r="B155" s="273"/>
      <c r="C155" s="51" t="s">
        <v>60</v>
      </c>
      <c r="D155" s="52">
        <f>E155+F155</f>
        <v>0</v>
      </c>
      <c r="E155" s="53"/>
      <c r="F155" s="53"/>
      <c r="G155" s="53"/>
      <c r="H155" s="54" t="e">
        <f>E155/#REF!</f>
        <v>#REF!</v>
      </c>
      <c r="I155" s="218">
        <v>198054</v>
      </c>
      <c r="J155" s="37"/>
      <c r="K155" s="31">
        <v>0.886</v>
      </c>
      <c r="L155" s="12">
        <v>131327</v>
      </c>
    </row>
    <row r="156" spans="1:13" s="147" customFormat="1" ht="12.75">
      <c r="A156" s="171"/>
      <c r="B156" s="276"/>
      <c r="C156" s="49" t="s">
        <v>65</v>
      </c>
      <c r="D156" s="152">
        <f>E156+F156</f>
        <v>0</v>
      </c>
      <c r="E156" s="50"/>
      <c r="F156" s="50"/>
      <c r="G156" s="50"/>
      <c r="H156" s="153" t="e">
        <f>E156/#REF!</f>
        <v>#REF!</v>
      </c>
      <c r="I156" s="221">
        <v>170601</v>
      </c>
      <c r="J156" s="144"/>
      <c r="K156" s="145">
        <v>0.886</v>
      </c>
      <c r="L156" s="20">
        <v>8490</v>
      </c>
      <c r="M156" s="146"/>
    </row>
    <row r="157" spans="1:12" ht="12.75">
      <c r="A157" s="102"/>
      <c r="B157" s="273"/>
      <c r="C157" s="100"/>
      <c r="D157" s="56"/>
      <c r="E157" s="53"/>
      <c r="F157" s="53"/>
      <c r="G157" s="53"/>
      <c r="H157" s="54"/>
      <c r="I157" s="218"/>
      <c r="J157" s="37"/>
      <c r="K157" s="31"/>
      <c r="L157" s="12"/>
    </row>
    <row r="158" spans="1:12" ht="12.75">
      <c r="A158" s="102"/>
      <c r="B158" s="278">
        <v>80120</v>
      </c>
      <c r="C158" s="105" t="s">
        <v>125</v>
      </c>
      <c r="D158" s="59">
        <f>E158+F158</f>
        <v>0</v>
      </c>
      <c r="E158" s="60">
        <f>SUM(E159:E161)</f>
        <v>0</v>
      </c>
      <c r="F158" s="60">
        <f>SUM(F159:F161)</f>
        <v>0</v>
      </c>
      <c r="G158" s="60">
        <f>SUM(G159:G161)</f>
        <v>0</v>
      </c>
      <c r="H158" s="61" t="e">
        <f>E158/#REF!</f>
        <v>#REF!</v>
      </c>
      <c r="I158" s="237">
        <f>I159</f>
        <v>484000</v>
      </c>
      <c r="J158" s="37"/>
      <c r="K158" s="31"/>
      <c r="L158" s="13">
        <f>SUM(L159:L161)</f>
        <v>300048</v>
      </c>
    </row>
    <row r="159" spans="1:12" ht="12" customHeight="1">
      <c r="A159" s="102"/>
      <c r="B159" s="273"/>
      <c r="C159" s="335" t="s">
        <v>60</v>
      </c>
      <c r="D159" s="70"/>
      <c r="E159" s="71"/>
      <c r="F159" s="60"/>
      <c r="G159" s="60"/>
      <c r="H159" s="61"/>
      <c r="I159" s="337">
        <v>484000</v>
      </c>
      <c r="J159" s="37"/>
      <c r="K159" s="31">
        <v>0.886</v>
      </c>
      <c r="L159" s="13">
        <v>685</v>
      </c>
    </row>
    <row r="160" spans="1:12" ht="1.5" customHeight="1" hidden="1">
      <c r="A160" s="102"/>
      <c r="B160" s="273"/>
      <c r="C160" s="336"/>
      <c r="D160" s="52">
        <f>E160+F160</f>
        <v>0</v>
      </c>
      <c r="E160" s="72"/>
      <c r="F160" s="66"/>
      <c r="G160" s="66"/>
      <c r="H160" s="69" t="e">
        <f>E160/#REF!</f>
        <v>#REF!</v>
      </c>
      <c r="I160" s="338"/>
      <c r="J160" s="37"/>
      <c r="K160" s="31">
        <v>0.886</v>
      </c>
      <c r="L160" s="15"/>
    </row>
    <row r="161" spans="1:12" ht="12.75">
      <c r="A161" s="102"/>
      <c r="B161" s="273"/>
      <c r="C161" s="49" t="s">
        <v>65</v>
      </c>
      <c r="D161" s="52">
        <f>E161+F161</f>
        <v>0</v>
      </c>
      <c r="E161" s="72"/>
      <c r="F161" s="66"/>
      <c r="G161" s="66"/>
      <c r="H161" s="69" t="e">
        <f>E161/#REF!</f>
        <v>#REF!</v>
      </c>
      <c r="I161" s="221">
        <v>421688</v>
      </c>
      <c r="J161" s="37"/>
      <c r="K161" s="31">
        <v>0.886</v>
      </c>
      <c r="L161" s="15">
        <v>299363</v>
      </c>
    </row>
    <row r="162" spans="1:12" ht="12.75">
      <c r="A162" s="102"/>
      <c r="B162" s="273"/>
      <c r="C162" s="173"/>
      <c r="D162" s="52"/>
      <c r="E162" s="72"/>
      <c r="F162" s="66"/>
      <c r="G162" s="66"/>
      <c r="H162" s="69"/>
      <c r="I162" s="221"/>
      <c r="J162" s="37"/>
      <c r="K162" s="31"/>
      <c r="L162" s="15"/>
    </row>
    <row r="163" spans="1:13" s="150" customFormat="1" ht="12.75">
      <c r="A163" s="102"/>
      <c r="B163" s="278">
        <v>80146</v>
      </c>
      <c r="C163" s="51" t="s">
        <v>86</v>
      </c>
      <c r="D163" s="67"/>
      <c r="E163" s="53"/>
      <c r="F163" s="53"/>
      <c r="G163" s="53"/>
      <c r="H163" s="107"/>
      <c r="I163" s="218">
        <f>SUM(I164)</f>
        <v>14100</v>
      </c>
      <c r="J163" s="37"/>
      <c r="K163" s="31"/>
      <c r="L163" s="182"/>
      <c r="M163" s="149"/>
    </row>
    <row r="164" spans="1:13" s="150" customFormat="1" ht="12.75">
      <c r="A164" s="102"/>
      <c r="B164" s="273"/>
      <c r="C164" s="51" t="s">
        <v>69</v>
      </c>
      <c r="D164" s="67"/>
      <c r="E164" s="53"/>
      <c r="F164" s="53"/>
      <c r="G164" s="53"/>
      <c r="H164" s="107"/>
      <c r="I164" s="218">
        <v>14100</v>
      </c>
      <c r="J164" s="37"/>
      <c r="K164" s="31"/>
      <c r="L164" s="182"/>
      <c r="M164" s="149"/>
    </row>
    <row r="165" spans="1:12" ht="12.75">
      <c r="A165" s="102"/>
      <c r="B165" s="273"/>
      <c r="C165" s="100"/>
      <c r="D165" s="56"/>
      <c r="E165" s="53"/>
      <c r="F165" s="53"/>
      <c r="G165" s="53"/>
      <c r="H165" s="54"/>
      <c r="I165" s="218"/>
      <c r="J165" s="37"/>
      <c r="K165" s="31"/>
      <c r="L165" s="12"/>
    </row>
    <row r="166" spans="1:12" ht="12.75">
      <c r="A166" s="102"/>
      <c r="B166" s="278">
        <v>80195</v>
      </c>
      <c r="C166" s="100" t="s">
        <v>40</v>
      </c>
      <c r="D166" s="52">
        <f>E166+F166</f>
        <v>0</v>
      </c>
      <c r="E166" s="53">
        <f>SUM(E169:E169)</f>
        <v>0</v>
      </c>
      <c r="F166" s="53">
        <f>SUM(F169:F169)</f>
        <v>0</v>
      </c>
      <c r="G166" s="53">
        <f>SUM(G169:G169)</f>
        <v>0</v>
      </c>
      <c r="H166" s="54" t="e">
        <f>E166/#REF!</f>
        <v>#REF!</v>
      </c>
      <c r="I166" s="218">
        <f>I167+I169</f>
        <v>925062</v>
      </c>
      <c r="J166" s="37"/>
      <c r="K166" s="31"/>
      <c r="L166" s="12">
        <f>SUM(L169:L169)</f>
        <v>500000</v>
      </c>
    </row>
    <row r="167" spans="1:12" ht="12.75">
      <c r="A167" s="102"/>
      <c r="B167" s="273"/>
      <c r="C167" s="51" t="s">
        <v>60</v>
      </c>
      <c r="D167" s="52"/>
      <c r="E167" s="53"/>
      <c r="F167" s="53"/>
      <c r="G167" s="53"/>
      <c r="H167" s="54"/>
      <c r="I167" s="218">
        <f>SUM(I168)</f>
        <v>4700</v>
      </c>
      <c r="J167" s="37"/>
      <c r="K167" s="31"/>
      <c r="L167" s="12"/>
    </row>
    <row r="168" spans="1:13" s="147" customFormat="1" ht="12.75">
      <c r="A168" s="171"/>
      <c r="B168" s="276"/>
      <c r="C168" s="49" t="s">
        <v>65</v>
      </c>
      <c r="D168" s="152"/>
      <c r="E168" s="50"/>
      <c r="F168" s="50"/>
      <c r="G168" s="50"/>
      <c r="H168" s="153"/>
      <c r="I168" s="221">
        <v>4700</v>
      </c>
      <c r="J168" s="144"/>
      <c r="K168" s="145"/>
      <c r="L168" s="20"/>
      <c r="M168" s="146"/>
    </row>
    <row r="169" spans="1:12" ht="12.75" customHeight="1">
      <c r="A169" s="102"/>
      <c r="B169" s="273"/>
      <c r="C169" s="51" t="s">
        <v>62</v>
      </c>
      <c r="D169" s="67">
        <f>E169+F169</f>
        <v>0</v>
      </c>
      <c r="E169" s="53"/>
      <c r="F169" s="53"/>
      <c r="G169" s="53"/>
      <c r="H169" s="107" t="e">
        <f>E169/#REF!</f>
        <v>#REF!</v>
      </c>
      <c r="I169" s="218">
        <f>SUM(I170:I170)</f>
        <v>920362</v>
      </c>
      <c r="J169" s="37"/>
      <c r="K169" s="31"/>
      <c r="L169" s="12">
        <v>500000</v>
      </c>
    </row>
    <row r="170" spans="1:12" ht="14.25" customHeight="1">
      <c r="A170" s="102"/>
      <c r="B170" s="273"/>
      <c r="C170" s="49" t="s">
        <v>68</v>
      </c>
      <c r="D170" s="78"/>
      <c r="E170" s="50"/>
      <c r="F170" s="50"/>
      <c r="G170" s="50"/>
      <c r="H170" s="141"/>
      <c r="I170" s="221">
        <v>920362</v>
      </c>
      <c r="J170" s="37"/>
      <c r="K170" s="31"/>
      <c r="L170" s="12">
        <v>125000</v>
      </c>
    </row>
    <row r="171" spans="1:12" ht="14.25" customHeight="1" thickBot="1">
      <c r="A171" s="102"/>
      <c r="B171" s="273"/>
      <c r="C171" s="158"/>
      <c r="D171" s="159"/>
      <c r="E171" s="160"/>
      <c r="F171" s="160"/>
      <c r="G171" s="160"/>
      <c r="H171" s="161"/>
      <c r="I171" s="244"/>
      <c r="J171" s="37"/>
      <c r="K171" s="31"/>
      <c r="L171" s="17"/>
    </row>
    <row r="172" spans="1:13" ht="13.5" thickBot="1">
      <c r="A172" s="339">
        <v>851</v>
      </c>
      <c r="B172" s="340"/>
      <c r="C172" s="200" t="s">
        <v>41</v>
      </c>
      <c r="D172" s="201">
        <f>E172+F172</f>
        <v>14165.08</v>
      </c>
      <c r="E172" s="202">
        <f>E174+E180</f>
        <v>14165.08</v>
      </c>
      <c r="F172" s="202">
        <f>F174+F180</f>
        <v>0</v>
      </c>
      <c r="G172" s="202">
        <f>G174+G180</f>
        <v>0</v>
      </c>
      <c r="H172" s="203" t="e">
        <f>E172/#REF!</f>
        <v>#REF!</v>
      </c>
      <c r="I172" s="216">
        <f>I174+I177+I180</f>
        <v>119000</v>
      </c>
      <c r="J172" s="95"/>
      <c r="K172" s="31"/>
      <c r="L172" s="10">
        <f>L174+L180</f>
        <v>249</v>
      </c>
      <c r="M172" s="7">
        <f>I182</f>
        <v>28882</v>
      </c>
    </row>
    <row r="173" spans="1:12" ht="12.75">
      <c r="A173" s="101"/>
      <c r="B173" s="277"/>
      <c r="C173" s="110"/>
      <c r="D173" s="90"/>
      <c r="E173" s="91"/>
      <c r="F173" s="91"/>
      <c r="G173" s="91"/>
      <c r="H173" s="92"/>
      <c r="I173" s="222"/>
      <c r="J173" s="37"/>
      <c r="K173" s="31"/>
      <c r="L173" s="11"/>
    </row>
    <row r="174" spans="1:12" ht="12.75">
      <c r="A174" s="102"/>
      <c r="B174" s="278">
        <v>85121</v>
      </c>
      <c r="C174" s="100" t="s">
        <v>42</v>
      </c>
      <c r="D174" s="52">
        <f>SUM(D175:D175)</f>
        <v>14165.08</v>
      </c>
      <c r="E174" s="53">
        <f>SUM(E175:E175)</f>
        <v>14165.08</v>
      </c>
      <c r="F174" s="53">
        <f>SUM(F175:F175)</f>
        <v>0</v>
      </c>
      <c r="G174" s="53">
        <f>SUM(G175:G175)</f>
        <v>0</v>
      </c>
      <c r="H174" s="54" t="e">
        <f>E174/#REF!</f>
        <v>#REF!</v>
      </c>
      <c r="I174" s="218">
        <f>SUM(I175:I175)</f>
        <v>34000</v>
      </c>
      <c r="J174" s="37"/>
      <c r="K174" s="31"/>
      <c r="L174" s="12">
        <f>SUM(L175:L175)</f>
        <v>0</v>
      </c>
    </row>
    <row r="175" spans="1:18" ht="12.75">
      <c r="A175" s="102"/>
      <c r="B175" s="273"/>
      <c r="C175" s="51" t="s">
        <v>69</v>
      </c>
      <c r="D175" s="52">
        <f>E175+F175</f>
        <v>14165.08</v>
      </c>
      <c r="E175" s="53">
        <v>14165.08</v>
      </c>
      <c r="F175" s="53"/>
      <c r="G175" s="53"/>
      <c r="H175" s="54" t="e">
        <f>E175/#REF!</f>
        <v>#REF!</v>
      </c>
      <c r="I175" s="218">
        <v>34000</v>
      </c>
      <c r="J175" s="37"/>
      <c r="K175" s="31"/>
      <c r="L175" s="12">
        <v>0</v>
      </c>
      <c r="R175" t="s">
        <v>88</v>
      </c>
    </row>
    <row r="176" spans="1:12" ht="12.75">
      <c r="A176" s="102"/>
      <c r="B176" s="273"/>
      <c r="C176" s="105"/>
      <c r="D176" s="59"/>
      <c r="E176" s="60"/>
      <c r="F176" s="60"/>
      <c r="G176" s="60"/>
      <c r="H176" s="61"/>
      <c r="I176" s="237"/>
      <c r="J176" s="37"/>
      <c r="K176" s="31"/>
      <c r="L176" s="12"/>
    </row>
    <row r="177" spans="1:12" ht="12.75">
      <c r="A177" s="102"/>
      <c r="B177" s="278">
        <v>85153</v>
      </c>
      <c r="C177" s="169" t="s">
        <v>87</v>
      </c>
      <c r="D177" s="67"/>
      <c r="E177" s="53"/>
      <c r="F177" s="53"/>
      <c r="G177" s="53"/>
      <c r="H177" s="107"/>
      <c r="I177" s="224">
        <f>SUM(I178)</f>
        <v>3250</v>
      </c>
      <c r="J177" s="37"/>
      <c r="K177" s="31"/>
      <c r="L177" s="12"/>
    </row>
    <row r="178" spans="1:12" ht="12.75">
      <c r="A178" s="102"/>
      <c r="B178" s="273"/>
      <c r="C178" s="183" t="s">
        <v>69</v>
      </c>
      <c r="D178" s="52"/>
      <c r="E178" s="66"/>
      <c r="F178" s="66"/>
      <c r="G178" s="66"/>
      <c r="H178" s="69"/>
      <c r="I178" s="234">
        <v>3250</v>
      </c>
      <c r="J178" s="37"/>
      <c r="K178" s="31"/>
      <c r="L178" s="12"/>
    </row>
    <row r="179" spans="1:12" ht="12.75">
      <c r="A179" s="102"/>
      <c r="B179" s="273"/>
      <c r="C179" s="100"/>
      <c r="D179" s="56"/>
      <c r="E179" s="53"/>
      <c r="F179" s="53"/>
      <c r="G179" s="53"/>
      <c r="H179" s="54"/>
      <c r="I179" s="218"/>
      <c r="J179" s="37"/>
      <c r="K179" s="31"/>
      <c r="L179" s="12"/>
    </row>
    <row r="180" spans="1:12" ht="12.75">
      <c r="A180" s="102"/>
      <c r="B180" s="278">
        <v>85154</v>
      </c>
      <c r="C180" s="105" t="s">
        <v>43</v>
      </c>
      <c r="D180" s="59">
        <f>E180+F180</f>
        <v>0</v>
      </c>
      <c r="E180" s="60">
        <f>SUM(E182:E182)</f>
        <v>0</v>
      </c>
      <c r="F180" s="60">
        <f>SUM(F181:F182)</f>
        <v>0</v>
      </c>
      <c r="G180" s="60">
        <f>SUM(G181:G182)</f>
        <v>0</v>
      </c>
      <c r="H180" s="61" t="e">
        <f>E180/#REF!</f>
        <v>#REF!</v>
      </c>
      <c r="I180" s="237">
        <f>I181</f>
        <v>81750</v>
      </c>
      <c r="J180" s="37"/>
      <c r="K180" s="31"/>
      <c r="L180" s="13">
        <f>SUM(L182:L182)</f>
        <v>249</v>
      </c>
    </row>
    <row r="181" spans="1:12" ht="12.75">
      <c r="A181" s="102"/>
      <c r="B181" s="273"/>
      <c r="C181" s="51" t="s">
        <v>60</v>
      </c>
      <c r="D181" s="70"/>
      <c r="E181" s="71"/>
      <c r="F181" s="60"/>
      <c r="G181" s="60"/>
      <c r="H181" s="61"/>
      <c r="I181" s="218">
        <v>81750</v>
      </c>
      <c r="J181" s="37"/>
      <c r="K181" s="31"/>
      <c r="L181" s="13"/>
    </row>
    <row r="182" spans="1:12" ht="12.75">
      <c r="A182" s="102"/>
      <c r="B182" s="273"/>
      <c r="C182" s="49" t="s">
        <v>65</v>
      </c>
      <c r="D182" s="52">
        <f>E182+F182</f>
        <v>0</v>
      </c>
      <c r="E182" s="72"/>
      <c r="F182" s="66"/>
      <c r="G182" s="66"/>
      <c r="H182" s="69" t="e">
        <f>E182/#REF!</f>
        <v>#REF!</v>
      </c>
      <c r="I182" s="238">
        <v>28882</v>
      </c>
      <c r="J182" s="37"/>
      <c r="K182" s="31"/>
      <c r="L182" s="15">
        <v>249</v>
      </c>
    </row>
    <row r="183" spans="1:12" ht="13.5" thickBot="1">
      <c r="A183" s="106"/>
      <c r="B183" s="274"/>
      <c r="C183" s="108"/>
      <c r="D183" s="81"/>
      <c r="E183" s="93"/>
      <c r="F183" s="93"/>
      <c r="G183" s="93"/>
      <c r="H183" s="94"/>
      <c r="I183" s="220"/>
      <c r="J183" s="37"/>
      <c r="K183" s="31"/>
      <c r="L183" s="13"/>
    </row>
    <row r="184" spans="1:13" ht="13.5" thickBot="1">
      <c r="A184" s="339">
        <v>852</v>
      </c>
      <c r="B184" s="340"/>
      <c r="C184" s="200" t="s">
        <v>44</v>
      </c>
      <c r="D184" s="201" t="e">
        <f>E184+F184</f>
        <v>#REF!</v>
      </c>
      <c r="E184" s="202" t="e">
        <f>#REF!+E186+E190+E193+E196+#REF!+E199+#REF!</f>
        <v>#REF!</v>
      </c>
      <c r="F184" s="202" t="e">
        <f>#REF!+F186+F190+F193+F196+#REF!+F199+#REF!</f>
        <v>#REF!</v>
      </c>
      <c r="G184" s="202" t="e">
        <f>#REF!+G190+G193+G196+#REF!+G199+G186+#REF!</f>
        <v>#REF!</v>
      </c>
      <c r="H184" s="203" t="e">
        <f>E184/#REF!</f>
        <v>#REF!</v>
      </c>
      <c r="I184" s="216">
        <f>I186+I190+I193+I196+I199+I203+I208</f>
        <v>2502395</v>
      </c>
      <c r="J184" s="95"/>
      <c r="K184" s="31"/>
      <c r="L184" s="10" t="e">
        <f>#REF!+L186+L190+L193+L196+#REF!+L199+#REF!</f>
        <v>#REF!</v>
      </c>
      <c r="M184" s="7">
        <f>I188+I201+I205</f>
        <v>464815</v>
      </c>
    </row>
    <row r="185" spans="1:12" ht="8.25" customHeight="1">
      <c r="A185" s="116"/>
      <c r="B185" s="273"/>
      <c r="C185" s="100"/>
      <c r="D185" s="52"/>
      <c r="E185" s="53"/>
      <c r="F185" s="53"/>
      <c r="G185" s="53"/>
      <c r="H185" s="54"/>
      <c r="I185" s="218"/>
      <c r="J185" s="37"/>
      <c r="K185" s="31"/>
      <c r="L185" s="12"/>
    </row>
    <row r="186" spans="1:12" ht="31.5" customHeight="1">
      <c r="A186" s="116"/>
      <c r="B186" s="278">
        <v>85212</v>
      </c>
      <c r="C186" s="100" t="s">
        <v>150</v>
      </c>
      <c r="D186" s="52">
        <f>SUM(D187:D188)</f>
        <v>0</v>
      </c>
      <c r="E186" s="53">
        <f>SUM(E187:E188)</f>
        <v>0</v>
      </c>
      <c r="F186" s="53">
        <f>SUM(F187:F188)</f>
        <v>0</v>
      </c>
      <c r="G186" s="53" t="e">
        <f>SUM(#REF!)</f>
        <v>#REF!</v>
      </c>
      <c r="H186" s="54" t="e">
        <f>E186/#REF!</f>
        <v>#REF!</v>
      </c>
      <c r="I186" s="218">
        <f>I187</f>
        <v>1433608</v>
      </c>
      <c r="J186" s="37"/>
      <c r="K186" s="31"/>
      <c r="L186" s="12">
        <f>SUM(L187:L188)</f>
        <v>793882</v>
      </c>
    </row>
    <row r="187" spans="1:12" ht="12.75">
      <c r="A187" s="116"/>
      <c r="B187" s="273"/>
      <c r="C187" s="51" t="s">
        <v>60</v>
      </c>
      <c r="D187" s="52">
        <f>E187+F187</f>
        <v>0</v>
      </c>
      <c r="E187" s="53"/>
      <c r="F187" s="53"/>
      <c r="G187" s="53">
        <v>0</v>
      </c>
      <c r="H187" s="54" t="e">
        <f>E187/#REF!</f>
        <v>#REF!</v>
      </c>
      <c r="I187" s="218">
        <v>1433608</v>
      </c>
      <c r="J187" s="37"/>
      <c r="K187" s="31"/>
      <c r="L187" s="12">
        <v>784000</v>
      </c>
    </row>
    <row r="188" spans="1:12" ht="12.75">
      <c r="A188" s="116"/>
      <c r="B188" s="273"/>
      <c r="C188" s="49" t="s">
        <v>65</v>
      </c>
      <c r="D188" s="52">
        <f>E188+F188</f>
        <v>0</v>
      </c>
      <c r="E188" s="53"/>
      <c r="F188" s="53"/>
      <c r="G188" s="53"/>
      <c r="H188" s="54" t="e">
        <f>E188/#REF!</f>
        <v>#REF!</v>
      </c>
      <c r="I188" s="221">
        <v>51644</v>
      </c>
      <c r="J188" s="37"/>
      <c r="K188" s="31"/>
      <c r="L188" s="12">
        <v>9882</v>
      </c>
    </row>
    <row r="189" spans="1:12" ht="12.75">
      <c r="A189" s="116"/>
      <c r="B189" s="275"/>
      <c r="C189" s="100"/>
      <c r="D189" s="52"/>
      <c r="E189" s="53"/>
      <c r="F189" s="53"/>
      <c r="G189" s="53"/>
      <c r="H189" s="54"/>
      <c r="I189" s="218"/>
      <c r="J189" s="37"/>
      <c r="K189" s="31"/>
      <c r="L189" s="12"/>
    </row>
    <row r="190" spans="1:12" ht="39.75" customHeight="1">
      <c r="A190" s="102"/>
      <c r="B190" s="278">
        <v>85213</v>
      </c>
      <c r="C190" s="100" t="s">
        <v>126</v>
      </c>
      <c r="D190" s="52">
        <f>E190+F190</f>
        <v>0</v>
      </c>
      <c r="E190" s="53">
        <f>SUM(E191)</f>
        <v>0</v>
      </c>
      <c r="F190" s="53">
        <f>SUM(F191)</f>
        <v>0</v>
      </c>
      <c r="G190" s="53">
        <f>SUM(G191)</f>
        <v>0</v>
      </c>
      <c r="H190" s="54" t="e">
        <f>E190/#REF!</f>
        <v>#REF!</v>
      </c>
      <c r="I190" s="218">
        <f>SUM(I191)</f>
        <v>11218</v>
      </c>
      <c r="J190" s="37"/>
      <c r="K190" s="31"/>
      <c r="L190" s="12">
        <f>SUM(L191)</f>
        <v>18693</v>
      </c>
    </row>
    <row r="191" spans="1:12" ht="12.75">
      <c r="A191" s="116"/>
      <c r="B191" s="275"/>
      <c r="C191" s="51" t="s">
        <v>69</v>
      </c>
      <c r="D191" s="52">
        <f>E191+F191</f>
        <v>0</v>
      </c>
      <c r="E191" s="53"/>
      <c r="F191" s="53"/>
      <c r="G191" s="53">
        <v>0</v>
      </c>
      <c r="H191" s="54" t="e">
        <f>E191/#REF!</f>
        <v>#REF!</v>
      </c>
      <c r="I191" s="218">
        <v>11218</v>
      </c>
      <c r="J191" s="37"/>
      <c r="K191" s="31"/>
      <c r="L191" s="12">
        <v>18693</v>
      </c>
    </row>
    <row r="192" spans="1:12" ht="12.75">
      <c r="A192" s="116"/>
      <c r="B192" s="275"/>
      <c r="C192" s="100"/>
      <c r="D192" s="52"/>
      <c r="E192" s="53"/>
      <c r="F192" s="53"/>
      <c r="G192" s="53"/>
      <c r="H192" s="54"/>
      <c r="I192" s="218"/>
      <c r="J192" s="37"/>
      <c r="K192" s="31"/>
      <c r="L192" s="12"/>
    </row>
    <row r="193" spans="1:15" ht="25.5" customHeight="1">
      <c r="A193" s="102"/>
      <c r="B193" s="278">
        <v>85214</v>
      </c>
      <c r="C193" s="100" t="s">
        <v>127</v>
      </c>
      <c r="D193" s="52">
        <f>E193+F193</f>
        <v>0</v>
      </c>
      <c r="E193" s="53">
        <f>SUM(E194:E194)</f>
        <v>0</v>
      </c>
      <c r="F193" s="53">
        <f>SUM(F194:F194)</f>
        <v>0</v>
      </c>
      <c r="G193" s="53">
        <f>SUM(G194:G194)</f>
        <v>0</v>
      </c>
      <c r="H193" s="54" t="e">
        <f>E193/#REF!</f>
        <v>#REF!</v>
      </c>
      <c r="I193" s="218">
        <f>SUM(I194:I194)</f>
        <v>360634</v>
      </c>
      <c r="J193" s="37"/>
      <c r="K193" s="31"/>
      <c r="L193" s="12">
        <f>SUM(L194:L194)</f>
        <v>7833</v>
      </c>
      <c r="O193" t="s">
        <v>88</v>
      </c>
    </row>
    <row r="194" spans="1:12" ht="12.75">
      <c r="A194" s="102"/>
      <c r="B194" s="273"/>
      <c r="C194" s="51" t="s">
        <v>69</v>
      </c>
      <c r="D194" s="52">
        <f>E194+F194</f>
        <v>0</v>
      </c>
      <c r="E194" s="53"/>
      <c r="F194" s="53"/>
      <c r="G194" s="53"/>
      <c r="H194" s="54" t="e">
        <f>E194/#REF!</f>
        <v>#REF!</v>
      </c>
      <c r="I194" s="218">
        <v>360634</v>
      </c>
      <c r="J194" s="37"/>
      <c r="K194" s="31">
        <v>0.886</v>
      </c>
      <c r="L194" s="12">
        <v>7833</v>
      </c>
    </row>
    <row r="195" spans="1:12" ht="12.75">
      <c r="A195" s="102"/>
      <c r="B195" s="273"/>
      <c r="C195" s="100"/>
      <c r="D195" s="52"/>
      <c r="E195" s="53"/>
      <c r="F195" s="53"/>
      <c r="G195" s="53"/>
      <c r="H195" s="54"/>
      <c r="I195" s="218"/>
      <c r="J195" s="37"/>
      <c r="K195" s="31"/>
      <c r="L195" s="12"/>
    </row>
    <row r="196" spans="1:12" ht="12.75">
      <c r="A196" s="102"/>
      <c r="B196" s="278">
        <v>85215</v>
      </c>
      <c r="C196" s="100" t="s">
        <v>45</v>
      </c>
      <c r="D196" s="52">
        <f>E196+F196</f>
        <v>156292.12</v>
      </c>
      <c r="E196" s="53">
        <f>SUM(E197)</f>
        <v>156292.12</v>
      </c>
      <c r="F196" s="53">
        <f>SUM(F197)</f>
        <v>0</v>
      </c>
      <c r="G196" s="53">
        <f>SUM(G197)</f>
        <v>0</v>
      </c>
      <c r="H196" s="54" t="e">
        <f>E196/#REF!</f>
        <v>#REF!</v>
      </c>
      <c r="I196" s="218">
        <f>SUM(I197)</f>
        <v>188000</v>
      </c>
      <c r="J196" s="37"/>
      <c r="K196" s="31"/>
      <c r="L196" s="12">
        <f>SUM(L197)</f>
        <v>210000</v>
      </c>
    </row>
    <row r="197" spans="1:12" ht="12.75">
      <c r="A197" s="102"/>
      <c r="B197" s="273"/>
      <c r="C197" s="51" t="s">
        <v>69</v>
      </c>
      <c r="D197" s="52">
        <f>E197+F197</f>
        <v>156292.12</v>
      </c>
      <c r="E197" s="53">
        <v>156292.12</v>
      </c>
      <c r="F197" s="53">
        <v>0</v>
      </c>
      <c r="G197" s="53">
        <v>0</v>
      </c>
      <c r="H197" s="54" t="e">
        <f>E197/#REF!</f>
        <v>#REF!</v>
      </c>
      <c r="I197" s="218">
        <v>188000</v>
      </c>
      <c r="J197" s="37"/>
      <c r="K197" s="31">
        <v>0.886</v>
      </c>
      <c r="L197" s="12">
        <v>210000</v>
      </c>
    </row>
    <row r="198" spans="1:12" ht="12.75">
      <c r="A198" s="102"/>
      <c r="B198" s="273"/>
      <c r="C198" s="100"/>
      <c r="D198" s="52"/>
      <c r="E198" s="53"/>
      <c r="F198" s="53"/>
      <c r="G198" s="53"/>
      <c r="H198" s="54"/>
      <c r="I198" s="218"/>
      <c r="J198" s="37"/>
      <c r="K198" s="31"/>
      <c r="L198" s="12"/>
    </row>
    <row r="199" spans="1:12" ht="12.75">
      <c r="A199" s="102"/>
      <c r="B199" s="278">
        <v>85219</v>
      </c>
      <c r="C199" s="100" t="s">
        <v>128</v>
      </c>
      <c r="D199" s="52">
        <f>SUM(D200:D201)</f>
        <v>0</v>
      </c>
      <c r="E199" s="53">
        <f>SUM(E200:E201)</f>
        <v>0</v>
      </c>
      <c r="F199" s="53">
        <f>SUM(F200:F201)</f>
        <v>0</v>
      </c>
      <c r="G199" s="53">
        <f>SUM(G200:G201)</f>
        <v>0</v>
      </c>
      <c r="H199" s="54" t="e">
        <f>E199/#REF!</f>
        <v>#REF!</v>
      </c>
      <c r="I199" s="218">
        <f>I200</f>
        <v>450041</v>
      </c>
      <c r="J199" s="37"/>
      <c r="K199" s="31"/>
      <c r="L199" s="12">
        <f>SUM(L200:L201)</f>
        <v>348246</v>
      </c>
    </row>
    <row r="200" spans="1:12" ht="12.75" customHeight="1">
      <c r="A200" s="102"/>
      <c r="B200" s="273"/>
      <c r="C200" s="51" t="s">
        <v>60</v>
      </c>
      <c r="D200" s="67">
        <f>E200+F200</f>
        <v>0</v>
      </c>
      <c r="E200" s="53"/>
      <c r="F200" s="53"/>
      <c r="G200" s="53"/>
      <c r="H200" s="54" t="e">
        <f>E200/#REF!</f>
        <v>#REF!</v>
      </c>
      <c r="I200" s="218">
        <v>450041</v>
      </c>
      <c r="J200" s="37"/>
      <c r="K200" s="31">
        <v>0.886</v>
      </c>
      <c r="L200" s="12">
        <v>4500</v>
      </c>
    </row>
    <row r="201" spans="1:12" ht="12.75">
      <c r="A201" s="102"/>
      <c r="B201" s="273"/>
      <c r="C201" s="49" t="s">
        <v>65</v>
      </c>
      <c r="D201" s="152">
        <f>E201+F201</f>
        <v>0</v>
      </c>
      <c r="E201" s="50"/>
      <c r="F201" s="50"/>
      <c r="G201" s="50"/>
      <c r="H201" s="153" t="e">
        <f>E201/#REF!</f>
        <v>#REF!</v>
      </c>
      <c r="I201" s="221">
        <v>402896</v>
      </c>
      <c r="J201" s="37"/>
      <c r="K201" s="31">
        <v>0.886</v>
      </c>
      <c r="L201" s="12">
        <v>343746</v>
      </c>
    </row>
    <row r="202" spans="1:12" ht="12.75">
      <c r="A202" s="102"/>
      <c r="B202" s="273"/>
      <c r="C202" s="154"/>
      <c r="D202" s="155"/>
      <c r="E202" s="156"/>
      <c r="F202" s="156"/>
      <c r="G202" s="156"/>
      <c r="H202" s="157"/>
      <c r="I202" s="219"/>
      <c r="J202" s="37"/>
      <c r="K202" s="31"/>
      <c r="L202" s="12"/>
    </row>
    <row r="203" spans="1:12" ht="25.5">
      <c r="A203" s="102"/>
      <c r="B203" s="278">
        <v>85228</v>
      </c>
      <c r="C203" s="168" t="s">
        <v>129</v>
      </c>
      <c r="D203" s="155"/>
      <c r="E203" s="156"/>
      <c r="F203" s="156"/>
      <c r="G203" s="156"/>
      <c r="H203" s="157"/>
      <c r="I203" s="237">
        <v>10275</v>
      </c>
      <c r="J203" s="37"/>
      <c r="K203" s="31"/>
      <c r="L203" s="12"/>
    </row>
    <row r="204" spans="1:12" ht="12.75">
      <c r="A204" s="102"/>
      <c r="B204" s="273"/>
      <c r="C204" s="51" t="s">
        <v>60</v>
      </c>
      <c r="D204" s="155"/>
      <c r="E204" s="156"/>
      <c r="F204" s="156"/>
      <c r="G204" s="156"/>
      <c r="H204" s="157"/>
      <c r="I204" s="237">
        <f>SUM(I205)</f>
        <v>10275</v>
      </c>
      <c r="J204" s="37"/>
      <c r="K204" s="31"/>
      <c r="L204" s="12"/>
    </row>
    <row r="205" spans="1:12" ht="13.5" thickBot="1">
      <c r="A205" s="106"/>
      <c r="B205" s="274"/>
      <c r="C205" s="191" t="s">
        <v>65</v>
      </c>
      <c r="D205" s="192"/>
      <c r="E205" s="193"/>
      <c r="F205" s="193"/>
      <c r="G205" s="193"/>
      <c r="H205" s="194"/>
      <c r="I205" s="227">
        <v>10275</v>
      </c>
      <c r="J205" s="37"/>
      <c r="K205" s="33"/>
      <c r="L205" s="13"/>
    </row>
    <row r="206" spans="1:13" s="79" customFormat="1" ht="12.75">
      <c r="A206" s="83"/>
      <c r="B206" s="273"/>
      <c r="C206" s="158"/>
      <c r="D206" s="159"/>
      <c r="E206" s="160"/>
      <c r="F206" s="160"/>
      <c r="G206" s="160"/>
      <c r="H206" s="161"/>
      <c r="I206" s="228"/>
      <c r="J206" s="37"/>
      <c r="K206" s="124"/>
      <c r="L206" s="17"/>
      <c r="M206" s="39"/>
    </row>
    <row r="207" spans="1:13" s="79" customFormat="1" ht="13.5" thickBot="1">
      <c r="A207" s="83"/>
      <c r="B207" s="273"/>
      <c r="C207" s="158"/>
      <c r="D207" s="159"/>
      <c r="E207" s="160"/>
      <c r="F207" s="160"/>
      <c r="G207" s="160"/>
      <c r="H207" s="161"/>
      <c r="I207" s="228"/>
      <c r="J207" s="37"/>
      <c r="K207" s="124"/>
      <c r="L207" s="17"/>
      <c r="M207" s="39"/>
    </row>
    <row r="208" spans="1:13" s="150" customFormat="1" ht="12.75">
      <c r="A208" s="109"/>
      <c r="B208" s="281">
        <v>85295</v>
      </c>
      <c r="C208" s="197" t="s">
        <v>12</v>
      </c>
      <c r="D208" s="90"/>
      <c r="E208" s="198"/>
      <c r="F208" s="198"/>
      <c r="G208" s="198"/>
      <c r="H208" s="199"/>
      <c r="I208" s="240">
        <v>48619</v>
      </c>
      <c r="J208" s="37"/>
      <c r="K208" s="31"/>
      <c r="L208" s="182"/>
      <c r="M208" s="149"/>
    </row>
    <row r="209" spans="1:13" s="150" customFormat="1" ht="12.75">
      <c r="A209" s="102"/>
      <c r="B209" s="273"/>
      <c r="C209" s="51" t="s">
        <v>69</v>
      </c>
      <c r="D209" s="67"/>
      <c r="E209" s="53"/>
      <c r="F209" s="53"/>
      <c r="G209" s="53"/>
      <c r="H209" s="107"/>
      <c r="I209" s="218">
        <v>48619</v>
      </c>
      <c r="J209" s="37"/>
      <c r="K209" s="31"/>
      <c r="L209" s="148"/>
      <c r="M209" s="149"/>
    </row>
    <row r="210" spans="1:12" ht="13.5" thickBot="1">
      <c r="A210" s="106"/>
      <c r="B210" s="274"/>
      <c r="C210" s="185"/>
      <c r="D210" s="98"/>
      <c r="E210" s="115"/>
      <c r="F210" s="115"/>
      <c r="G210" s="115"/>
      <c r="H210" s="186"/>
      <c r="I210" s="239"/>
      <c r="J210" s="37"/>
      <c r="K210" s="31"/>
      <c r="L210" s="12"/>
    </row>
    <row r="211" spans="1:13" ht="18" customHeight="1" thickBot="1">
      <c r="A211" s="339">
        <v>854</v>
      </c>
      <c r="B211" s="340"/>
      <c r="C211" s="200" t="s">
        <v>46</v>
      </c>
      <c r="D211" s="201" t="e">
        <f>D213+#REF!+#REF!</f>
        <v>#REF!</v>
      </c>
      <c r="E211" s="202" t="e">
        <f>E213+#REF!+#REF!</f>
        <v>#REF!</v>
      </c>
      <c r="F211" s="202" t="e">
        <f>F213+#REF!+#REF!</f>
        <v>#REF!</v>
      </c>
      <c r="G211" s="202" t="e">
        <f>G213+#REF!+#REF!</f>
        <v>#REF!</v>
      </c>
      <c r="H211" s="203" t="e">
        <f>E211/#REF!</f>
        <v>#REF!</v>
      </c>
      <c r="I211" s="216">
        <f>I213</f>
        <v>206160</v>
      </c>
      <c r="J211" s="95"/>
      <c r="K211" s="31"/>
      <c r="L211" s="10" t="e">
        <f>L213+#REF!+#REF!</f>
        <v>#REF!</v>
      </c>
      <c r="M211" s="7">
        <f>I215</f>
        <v>193802</v>
      </c>
    </row>
    <row r="212" spans="1:12" ht="12.75">
      <c r="A212" s="116"/>
      <c r="B212" s="280"/>
      <c r="C212" s="55"/>
      <c r="D212" s="87"/>
      <c r="E212" s="121"/>
      <c r="F212" s="121"/>
      <c r="G212" s="121"/>
      <c r="H212" s="88"/>
      <c r="I212" s="217"/>
      <c r="J212" s="37"/>
      <c r="K212" s="31"/>
      <c r="L212" s="125"/>
    </row>
    <row r="213" spans="1:12" ht="12.75">
      <c r="A213" s="102"/>
      <c r="B213" s="278">
        <v>85401</v>
      </c>
      <c r="C213" s="51" t="s">
        <v>47</v>
      </c>
      <c r="D213" s="67">
        <f>E213+F213</f>
        <v>0</v>
      </c>
      <c r="E213" s="53">
        <f>SUM(E214:E215)</f>
        <v>0</v>
      </c>
      <c r="F213" s="53">
        <f>SUM(F214:F215)</f>
        <v>0</v>
      </c>
      <c r="G213" s="53">
        <f>SUM(G214:G215)</f>
        <v>0</v>
      </c>
      <c r="H213" s="107" t="e">
        <f>E213/#REF!</f>
        <v>#REF!</v>
      </c>
      <c r="I213" s="218">
        <f>I214</f>
        <v>206160</v>
      </c>
      <c r="J213" s="37"/>
      <c r="K213" s="31"/>
      <c r="L213" s="15">
        <f>SUM(L214:L215)</f>
        <v>147471</v>
      </c>
    </row>
    <row r="214" spans="1:12" ht="12.75">
      <c r="A214" s="102"/>
      <c r="B214" s="273"/>
      <c r="C214" s="51" t="s">
        <v>60</v>
      </c>
      <c r="D214" s="67">
        <f>E214+F214</f>
        <v>0</v>
      </c>
      <c r="E214" s="53"/>
      <c r="F214" s="53"/>
      <c r="G214" s="53"/>
      <c r="H214" s="107" t="e">
        <f>E214/#REF!</f>
        <v>#REF!</v>
      </c>
      <c r="I214" s="218">
        <v>206160</v>
      </c>
      <c r="J214" s="37"/>
      <c r="K214" s="31">
        <v>0.886</v>
      </c>
      <c r="L214" s="12">
        <v>136806</v>
      </c>
    </row>
    <row r="215" spans="1:12" ht="12.75">
      <c r="A215" s="102"/>
      <c r="B215" s="273"/>
      <c r="C215" s="49" t="s">
        <v>65</v>
      </c>
      <c r="D215" s="78">
        <f>E215+F215</f>
        <v>0</v>
      </c>
      <c r="E215" s="50"/>
      <c r="F215" s="50"/>
      <c r="G215" s="50"/>
      <c r="H215" s="141">
        <v>0</v>
      </c>
      <c r="I215" s="221">
        <v>193802</v>
      </c>
      <c r="J215" s="37"/>
      <c r="K215" s="31">
        <v>0.886</v>
      </c>
      <c r="L215" s="12">
        <v>10665</v>
      </c>
    </row>
    <row r="216" spans="1:12" ht="13.5" thickBot="1">
      <c r="A216" s="102"/>
      <c r="B216" s="273"/>
      <c r="C216" s="105"/>
      <c r="D216" s="59"/>
      <c r="E216" s="60"/>
      <c r="F216" s="60"/>
      <c r="G216" s="60"/>
      <c r="H216" s="61"/>
      <c r="I216" s="237"/>
      <c r="J216" s="37"/>
      <c r="K216" s="31"/>
      <c r="L216" s="12"/>
    </row>
    <row r="217" spans="1:13" ht="18" customHeight="1" thickBot="1">
      <c r="A217" s="339">
        <v>900</v>
      </c>
      <c r="B217" s="340"/>
      <c r="C217" s="200" t="s">
        <v>48</v>
      </c>
      <c r="D217" s="201" t="e">
        <f>E217+F217</f>
        <v>#REF!</v>
      </c>
      <c r="E217" s="202" t="e">
        <f>E219+E223+E226+#REF!+E232+E235</f>
        <v>#REF!</v>
      </c>
      <c r="F217" s="202" t="e">
        <f>F219+F221+F223+F226+F232+F235+#REF!</f>
        <v>#REF!</v>
      </c>
      <c r="G217" s="202" t="e">
        <f>G219+G221+G223+G226+G232+G235+#REF!</f>
        <v>#REF!</v>
      </c>
      <c r="H217" s="203" t="e">
        <f>E217/#REF!</f>
        <v>#REF!</v>
      </c>
      <c r="I217" s="216">
        <f>I219+I223+I226+I229+I232+I235</f>
        <v>2799850</v>
      </c>
      <c r="J217" s="95"/>
      <c r="K217" s="31"/>
      <c r="L217" s="10" t="e">
        <f>L219+L223+L226+#REF!+L232+L235</f>
        <v>#REF!</v>
      </c>
      <c r="M217" s="7">
        <f>I237</f>
        <v>41172</v>
      </c>
    </row>
    <row r="218" spans="1:12" ht="12.75">
      <c r="A218" s="101"/>
      <c r="B218" s="277"/>
      <c r="C218" s="111"/>
      <c r="D218" s="112"/>
      <c r="E218" s="113"/>
      <c r="F218" s="113"/>
      <c r="G218" s="113"/>
      <c r="H218" s="114"/>
      <c r="I218" s="233"/>
      <c r="J218" s="37"/>
      <c r="K218" s="31"/>
      <c r="L218" s="11"/>
    </row>
    <row r="219" spans="1:12" ht="12.75">
      <c r="A219" s="102"/>
      <c r="B219" s="278">
        <v>90001</v>
      </c>
      <c r="C219" s="51" t="s">
        <v>49</v>
      </c>
      <c r="D219" s="67">
        <f>E219+F219</f>
        <v>79450</v>
      </c>
      <c r="E219" s="53">
        <f>SUM(E220:E221)</f>
        <v>79450</v>
      </c>
      <c r="F219" s="53">
        <f>SUM(F220:F221)</f>
        <v>0</v>
      </c>
      <c r="G219" s="53">
        <f>SUM(G220:G221)</f>
        <v>0</v>
      </c>
      <c r="H219" s="54" t="e">
        <f>E219/#REF!</f>
        <v>#REF!</v>
      </c>
      <c r="I219" s="218">
        <f>I220</f>
        <v>128800</v>
      </c>
      <c r="J219" s="37"/>
      <c r="K219" s="31"/>
      <c r="L219" s="12">
        <f>SUM(L220:L221)</f>
        <v>164300</v>
      </c>
    </row>
    <row r="220" spans="1:12" ht="15.75" customHeight="1">
      <c r="A220" s="102"/>
      <c r="B220" s="273"/>
      <c r="C220" s="51" t="s">
        <v>60</v>
      </c>
      <c r="D220" s="52">
        <f>E220+F220</f>
        <v>0</v>
      </c>
      <c r="E220" s="66">
        <v>0</v>
      </c>
      <c r="F220" s="66">
        <v>0</v>
      </c>
      <c r="G220" s="66">
        <v>0</v>
      </c>
      <c r="H220" s="69" t="e">
        <f>E220/#REF!</f>
        <v>#REF!</v>
      </c>
      <c r="I220" s="234">
        <v>128800</v>
      </c>
      <c r="J220" s="37"/>
      <c r="K220" s="31">
        <v>0.886</v>
      </c>
      <c r="L220" s="12">
        <v>40000</v>
      </c>
    </row>
    <row r="221" spans="1:12" ht="26.25" customHeight="1">
      <c r="A221" s="102"/>
      <c r="B221" s="273"/>
      <c r="C221" s="162" t="s">
        <v>50</v>
      </c>
      <c r="D221" s="152">
        <f>E221+F221</f>
        <v>79450</v>
      </c>
      <c r="E221" s="50">
        <v>79450</v>
      </c>
      <c r="F221" s="50">
        <v>0</v>
      </c>
      <c r="G221" s="50">
        <v>0</v>
      </c>
      <c r="H221" s="153" t="e">
        <f>E221/#REF!</f>
        <v>#REF!</v>
      </c>
      <c r="I221" s="221">
        <v>110000</v>
      </c>
      <c r="J221" s="37"/>
      <c r="K221" s="31">
        <v>0.886</v>
      </c>
      <c r="L221" s="12">
        <v>124300</v>
      </c>
    </row>
    <row r="222" spans="1:12" ht="12.75">
      <c r="A222" s="102"/>
      <c r="B222" s="273"/>
      <c r="C222" s="105"/>
      <c r="D222" s="59"/>
      <c r="E222" s="60"/>
      <c r="F222" s="60"/>
      <c r="G222" s="60"/>
      <c r="H222" s="61"/>
      <c r="I222" s="237"/>
      <c r="J222" s="37"/>
      <c r="K222" s="31"/>
      <c r="L222" s="12"/>
    </row>
    <row r="223" spans="1:12" ht="12.75">
      <c r="A223" s="102"/>
      <c r="B223" s="272">
        <v>90003</v>
      </c>
      <c r="C223" s="51" t="s">
        <v>89</v>
      </c>
      <c r="D223" s="67" t="e">
        <f>E223+F223</f>
        <v>#REF!</v>
      </c>
      <c r="E223" s="53">
        <f>SUM(E224:E224)</f>
        <v>0</v>
      </c>
      <c r="F223" s="53" t="e">
        <f>SUM(#REF!)</f>
        <v>#REF!</v>
      </c>
      <c r="G223" s="53" t="e">
        <f>SUM(#REF!)</f>
        <v>#REF!</v>
      </c>
      <c r="H223" s="54" t="e">
        <f>E223/#REF!</f>
        <v>#REF!</v>
      </c>
      <c r="I223" s="218">
        <f>I224</f>
        <v>291400</v>
      </c>
      <c r="J223" s="37"/>
      <c r="K223" s="31"/>
      <c r="L223" s="12">
        <f>SUM(L224:L224)</f>
        <v>15000</v>
      </c>
    </row>
    <row r="224" spans="1:12" ht="12.75">
      <c r="A224" s="102"/>
      <c r="B224" s="273"/>
      <c r="C224" s="51" t="s">
        <v>69</v>
      </c>
      <c r="D224" s="52">
        <f>E224+F224</f>
        <v>0</v>
      </c>
      <c r="E224" s="66">
        <v>0</v>
      </c>
      <c r="F224" s="66">
        <v>0</v>
      </c>
      <c r="G224" s="66">
        <v>0</v>
      </c>
      <c r="H224" s="69" t="e">
        <f>E224/#REF!</f>
        <v>#REF!</v>
      </c>
      <c r="I224" s="234">
        <v>291400</v>
      </c>
      <c r="J224" s="37"/>
      <c r="K224" s="31">
        <v>0.886</v>
      </c>
      <c r="L224" s="12">
        <v>15000</v>
      </c>
    </row>
    <row r="225" spans="1:12" ht="12.75">
      <c r="A225" s="102"/>
      <c r="B225" s="273"/>
      <c r="C225" s="105"/>
      <c r="D225" s="59"/>
      <c r="E225" s="60"/>
      <c r="F225" s="60"/>
      <c r="G225" s="60"/>
      <c r="H225" s="61"/>
      <c r="I225" s="237"/>
      <c r="J225" s="37"/>
      <c r="K225" s="31"/>
      <c r="L225" s="12"/>
    </row>
    <row r="226" spans="1:12" ht="14.25" customHeight="1">
      <c r="A226" s="102"/>
      <c r="B226" s="272">
        <v>90004</v>
      </c>
      <c r="C226" s="51" t="s">
        <v>51</v>
      </c>
      <c r="D226" s="67">
        <f>SUM(D227)</f>
        <v>51428.53</v>
      </c>
      <c r="E226" s="53">
        <f>SUM(E227)</f>
        <v>42857.11</v>
      </c>
      <c r="F226" s="53">
        <f>SUM(F227:F227)</f>
        <v>8571.42</v>
      </c>
      <c r="G226" s="53">
        <f>SUM(G227:G227)</f>
        <v>0</v>
      </c>
      <c r="H226" s="107" t="e">
        <f>E226/#REF!</f>
        <v>#REF!</v>
      </c>
      <c r="I226" s="218">
        <f>SUM(I227)</f>
        <v>61100</v>
      </c>
      <c r="J226" s="37"/>
      <c r="K226" s="31"/>
      <c r="L226" s="12" t="e">
        <f>SUM(#REF!)</f>
        <v>#REF!</v>
      </c>
    </row>
    <row r="227" spans="1:12" ht="14.25" customHeight="1">
      <c r="A227" s="102"/>
      <c r="B227" s="273"/>
      <c r="C227" s="51" t="s">
        <v>63</v>
      </c>
      <c r="D227" s="67">
        <f>E227+F227</f>
        <v>51428.53</v>
      </c>
      <c r="E227" s="53">
        <v>42857.11</v>
      </c>
      <c r="F227" s="53">
        <v>8571.42</v>
      </c>
      <c r="G227" s="53">
        <v>0</v>
      </c>
      <c r="H227" s="107" t="e">
        <f>E227/#REF!</f>
        <v>#REF!</v>
      </c>
      <c r="I227" s="218">
        <v>61100</v>
      </c>
      <c r="J227" s="37"/>
      <c r="K227" s="33"/>
      <c r="L227" s="13"/>
    </row>
    <row r="228" spans="1:12" ht="14.25" customHeight="1">
      <c r="A228" s="102"/>
      <c r="B228" s="273"/>
      <c r="C228" s="84"/>
      <c r="D228" s="97"/>
      <c r="E228" s="85"/>
      <c r="F228" s="85"/>
      <c r="G228" s="85"/>
      <c r="H228" s="86"/>
      <c r="I228" s="225"/>
      <c r="J228" s="37"/>
      <c r="K228" s="124"/>
      <c r="L228" s="17"/>
    </row>
    <row r="229" spans="1:12" ht="14.25" customHeight="1">
      <c r="A229" s="102"/>
      <c r="B229" s="278">
        <v>90013</v>
      </c>
      <c r="C229" s="51" t="s">
        <v>144</v>
      </c>
      <c r="D229" s="67"/>
      <c r="E229" s="53"/>
      <c r="F229" s="53"/>
      <c r="G229" s="53"/>
      <c r="H229" s="107"/>
      <c r="I229" s="218">
        <f>I230</f>
        <v>18000</v>
      </c>
      <c r="J229" s="37"/>
      <c r="K229" s="124"/>
      <c r="L229" s="17"/>
    </row>
    <row r="230" spans="1:12" ht="14.25" customHeight="1">
      <c r="A230" s="102"/>
      <c r="B230" s="273"/>
      <c r="C230" s="51" t="s">
        <v>63</v>
      </c>
      <c r="D230" s="67"/>
      <c r="E230" s="53"/>
      <c r="F230" s="53"/>
      <c r="G230" s="53"/>
      <c r="H230" s="107"/>
      <c r="I230" s="218">
        <v>18000</v>
      </c>
      <c r="J230" s="37"/>
      <c r="K230" s="124"/>
      <c r="L230" s="17"/>
    </row>
    <row r="231" spans="1:13" s="79" customFormat="1" ht="14.25" customHeight="1">
      <c r="A231" s="102"/>
      <c r="B231" s="273"/>
      <c r="C231" s="84"/>
      <c r="D231" s="97"/>
      <c r="E231" s="85"/>
      <c r="F231" s="85"/>
      <c r="G231" s="85"/>
      <c r="H231" s="86"/>
      <c r="I231" s="225"/>
      <c r="J231" s="37"/>
      <c r="K231" s="124"/>
      <c r="L231" s="17"/>
      <c r="M231" s="39"/>
    </row>
    <row r="232" spans="1:12" ht="12.75">
      <c r="A232" s="102"/>
      <c r="B232" s="278">
        <v>90015</v>
      </c>
      <c r="C232" s="51" t="s">
        <v>52</v>
      </c>
      <c r="D232" s="67">
        <f>E232+F232</f>
        <v>161515.38999999998</v>
      </c>
      <c r="E232" s="53">
        <f>SUM(E233:E233)</f>
        <v>161780.33</v>
      </c>
      <c r="F232" s="53">
        <f>SUM(F233:F233)</f>
        <v>-264.94</v>
      </c>
      <c r="G232" s="53">
        <f>SUM(G233:G233)</f>
        <v>0</v>
      </c>
      <c r="H232" s="107" t="e">
        <f>E232/#REF!</f>
        <v>#REF!</v>
      </c>
      <c r="I232" s="218">
        <f>SUM(I233:I233)</f>
        <v>400000</v>
      </c>
      <c r="J232" s="37"/>
      <c r="K232" s="31"/>
      <c r="L232" s="15">
        <f>SUM(L233:L233)</f>
        <v>260000</v>
      </c>
    </row>
    <row r="233" spans="1:12" ht="12.75">
      <c r="A233" s="102"/>
      <c r="B233" s="273"/>
      <c r="C233" s="51" t="s">
        <v>63</v>
      </c>
      <c r="D233" s="67">
        <f>E233+F233</f>
        <v>161515.38999999998</v>
      </c>
      <c r="E233" s="53">
        <v>161780.33</v>
      </c>
      <c r="F233" s="53">
        <v>-264.94</v>
      </c>
      <c r="G233" s="53">
        <v>0</v>
      </c>
      <c r="H233" s="107" t="e">
        <f>E233/#REF!</f>
        <v>#REF!</v>
      </c>
      <c r="I233" s="218">
        <v>400000</v>
      </c>
      <c r="J233" s="37"/>
      <c r="K233" s="33">
        <v>0.886</v>
      </c>
      <c r="L233" s="13">
        <v>260000</v>
      </c>
    </row>
    <row r="234" spans="1:13" s="79" customFormat="1" ht="12.75">
      <c r="A234" s="102"/>
      <c r="B234" s="273"/>
      <c r="C234" s="84"/>
      <c r="D234" s="97"/>
      <c r="E234" s="85"/>
      <c r="F234" s="85"/>
      <c r="G234" s="85"/>
      <c r="H234" s="86"/>
      <c r="I234" s="225"/>
      <c r="J234" s="37"/>
      <c r="K234" s="124"/>
      <c r="L234" s="17"/>
      <c r="M234" s="39"/>
    </row>
    <row r="235" spans="1:12" ht="12.75">
      <c r="A235" s="102"/>
      <c r="B235" s="278">
        <v>90095</v>
      </c>
      <c r="C235" s="51" t="s">
        <v>53</v>
      </c>
      <c r="D235" s="67">
        <f>SUM(E235:F235)</f>
        <v>696021.1000000001</v>
      </c>
      <c r="E235" s="53">
        <f>SUM(E236:E271)</f>
        <v>366274.64</v>
      </c>
      <c r="F235" s="53">
        <f>SUM(F236:F271)</f>
        <v>329746.46</v>
      </c>
      <c r="G235" s="53">
        <f>SUM(G236:G271)</f>
        <v>0</v>
      </c>
      <c r="H235" s="107" t="e">
        <f>E235/#REF!</f>
        <v>#REF!</v>
      </c>
      <c r="I235" s="218">
        <f>I236+I251</f>
        <v>1900550</v>
      </c>
      <c r="J235" s="37"/>
      <c r="K235" s="31"/>
      <c r="L235" s="15">
        <f>SUM(L236:L251)</f>
        <v>1491254</v>
      </c>
    </row>
    <row r="236" spans="1:12" ht="12.75">
      <c r="A236" s="102"/>
      <c r="B236" s="273"/>
      <c r="C236" s="170" t="s">
        <v>60</v>
      </c>
      <c r="D236" s="67">
        <f>E236+F236</f>
        <v>325692</v>
      </c>
      <c r="E236" s="53">
        <v>325692</v>
      </c>
      <c r="F236" s="53">
        <v>0</v>
      </c>
      <c r="G236" s="53">
        <v>0</v>
      </c>
      <c r="H236" s="54" t="e">
        <f>E236/#REF!</f>
        <v>#REF!</v>
      </c>
      <c r="I236" s="218">
        <f>SUM(I237:I249)</f>
        <v>330112</v>
      </c>
      <c r="J236" s="37"/>
      <c r="K236" s="31"/>
      <c r="L236" s="12">
        <f>455000</f>
        <v>455000</v>
      </c>
    </row>
    <row r="237" spans="1:12" ht="12.75">
      <c r="A237" s="102"/>
      <c r="B237" s="273"/>
      <c r="C237" s="49" t="s">
        <v>65</v>
      </c>
      <c r="D237" s="67"/>
      <c r="E237" s="53"/>
      <c r="F237" s="53"/>
      <c r="G237" s="53"/>
      <c r="H237" s="54"/>
      <c r="I237" s="221">
        <v>41172</v>
      </c>
      <c r="J237" s="37"/>
      <c r="K237" s="31"/>
      <c r="L237" s="12"/>
    </row>
    <row r="238" spans="1:12" ht="12.75">
      <c r="A238" s="102"/>
      <c r="B238" s="273"/>
      <c r="C238" s="168" t="s">
        <v>91</v>
      </c>
      <c r="D238" s="67"/>
      <c r="E238" s="53"/>
      <c r="F238" s="53"/>
      <c r="G238" s="53"/>
      <c r="H238" s="54"/>
      <c r="I238" s="218">
        <v>10000</v>
      </c>
      <c r="J238" s="37"/>
      <c r="K238" s="31"/>
      <c r="L238" s="12"/>
    </row>
    <row r="239" spans="1:12" ht="12.75">
      <c r="A239" s="102"/>
      <c r="B239" s="273"/>
      <c r="C239" s="168" t="s">
        <v>106</v>
      </c>
      <c r="D239" s="67"/>
      <c r="E239" s="53"/>
      <c r="F239" s="53"/>
      <c r="G239" s="53"/>
      <c r="H239" s="54"/>
      <c r="I239" s="218">
        <v>1000</v>
      </c>
      <c r="J239" s="37"/>
      <c r="K239" s="31"/>
      <c r="L239" s="12"/>
    </row>
    <row r="240" spans="1:12" ht="38.25">
      <c r="A240" s="102"/>
      <c r="B240" s="273"/>
      <c r="C240" s="168" t="s">
        <v>140</v>
      </c>
      <c r="D240" s="67"/>
      <c r="E240" s="53"/>
      <c r="F240" s="53"/>
      <c r="G240" s="53"/>
      <c r="H240" s="54"/>
      <c r="I240" s="218">
        <v>27500</v>
      </c>
      <c r="J240" s="37"/>
      <c r="K240" s="31"/>
      <c r="L240" s="12"/>
    </row>
    <row r="241" spans="1:12" ht="12.75">
      <c r="A241" s="102"/>
      <c r="B241" s="273"/>
      <c r="C241" s="168" t="s">
        <v>92</v>
      </c>
      <c r="D241" s="67"/>
      <c r="E241" s="53"/>
      <c r="F241" s="53"/>
      <c r="G241" s="53"/>
      <c r="H241" s="54"/>
      <c r="I241" s="218">
        <v>1000</v>
      </c>
      <c r="J241" s="37"/>
      <c r="K241" s="31"/>
      <c r="L241" s="12"/>
    </row>
    <row r="242" spans="1:12" ht="12.75">
      <c r="A242" s="102"/>
      <c r="B242" s="273"/>
      <c r="C242" s="168" t="s">
        <v>141</v>
      </c>
      <c r="D242" s="67"/>
      <c r="E242" s="53"/>
      <c r="F242" s="53"/>
      <c r="G242" s="53"/>
      <c r="H242" s="54"/>
      <c r="I242" s="218">
        <v>3760</v>
      </c>
      <c r="J242" s="37"/>
      <c r="K242" s="31"/>
      <c r="L242" s="12"/>
    </row>
    <row r="243" spans="1:12" ht="25.5">
      <c r="A243" s="102"/>
      <c r="B243" s="273"/>
      <c r="C243" s="168" t="s">
        <v>93</v>
      </c>
      <c r="D243" s="67"/>
      <c r="E243" s="53"/>
      <c r="F243" s="53"/>
      <c r="G243" s="53"/>
      <c r="H243" s="54"/>
      <c r="I243" s="218">
        <v>40000</v>
      </c>
      <c r="J243" s="37"/>
      <c r="K243" s="31"/>
      <c r="L243" s="12"/>
    </row>
    <row r="244" spans="1:12" ht="12.75">
      <c r="A244" s="102"/>
      <c r="B244" s="273"/>
      <c r="C244" s="168" t="s">
        <v>136</v>
      </c>
      <c r="D244" s="67"/>
      <c r="E244" s="53"/>
      <c r="F244" s="53"/>
      <c r="G244" s="53"/>
      <c r="H244" s="54"/>
      <c r="I244" s="218">
        <v>12000</v>
      </c>
      <c r="J244" s="37"/>
      <c r="K244" s="31"/>
      <c r="L244" s="12"/>
    </row>
    <row r="245" spans="1:12" ht="12.75">
      <c r="A245" s="102"/>
      <c r="B245" s="273"/>
      <c r="C245" s="168" t="s">
        <v>137</v>
      </c>
      <c r="D245" s="67"/>
      <c r="E245" s="53"/>
      <c r="F245" s="53"/>
      <c r="G245" s="53"/>
      <c r="H245" s="54"/>
      <c r="I245" s="218">
        <v>15000</v>
      </c>
      <c r="J245" s="37"/>
      <c r="K245" s="31"/>
      <c r="L245" s="12"/>
    </row>
    <row r="246" spans="1:12" ht="12.75">
      <c r="A246" s="102"/>
      <c r="B246" s="273"/>
      <c r="C246" s="168" t="s">
        <v>138</v>
      </c>
      <c r="D246" s="67"/>
      <c r="E246" s="53"/>
      <c r="F246" s="53"/>
      <c r="G246" s="53"/>
      <c r="H246" s="54"/>
      <c r="I246" s="218">
        <v>13000</v>
      </c>
      <c r="J246" s="37"/>
      <c r="K246" s="31"/>
      <c r="L246" s="12"/>
    </row>
    <row r="247" spans="1:12" ht="12.75">
      <c r="A247" s="102"/>
      <c r="B247" s="273"/>
      <c r="C247" s="168" t="s">
        <v>139</v>
      </c>
      <c r="D247" s="67"/>
      <c r="E247" s="53"/>
      <c r="F247" s="53"/>
      <c r="G247" s="53"/>
      <c r="H247" s="54"/>
      <c r="I247" s="218">
        <v>15800</v>
      </c>
      <c r="J247" s="37"/>
      <c r="K247" s="31"/>
      <c r="L247" s="12"/>
    </row>
    <row r="248" spans="1:12" ht="12.75">
      <c r="A248" s="102"/>
      <c r="B248" s="273"/>
      <c r="C248" s="305" t="s">
        <v>142</v>
      </c>
      <c r="D248" s="304"/>
      <c r="E248" s="53"/>
      <c r="F248" s="53"/>
      <c r="G248" s="53"/>
      <c r="H248" s="54"/>
      <c r="I248" s="310">
        <v>10000</v>
      </c>
      <c r="J248" s="37"/>
      <c r="K248" s="31"/>
      <c r="L248" s="12"/>
    </row>
    <row r="249" spans="1:12" ht="12.75">
      <c r="A249" s="102"/>
      <c r="B249" s="273"/>
      <c r="C249" s="168" t="s">
        <v>107</v>
      </c>
      <c r="D249" s="67"/>
      <c r="E249" s="53"/>
      <c r="F249" s="53"/>
      <c r="G249" s="53"/>
      <c r="H249" s="54"/>
      <c r="I249" s="218">
        <v>139880</v>
      </c>
      <c r="J249" s="37"/>
      <c r="K249" s="31"/>
      <c r="L249" s="12"/>
    </row>
    <row r="250" spans="1:12" ht="12.75">
      <c r="A250" s="102"/>
      <c r="B250" s="273"/>
      <c r="C250" s="168"/>
      <c r="D250" s="67"/>
      <c r="E250" s="53"/>
      <c r="F250" s="53"/>
      <c r="G250" s="53"/>
      <c r="H250" s="54"/>
      <c r="I250" s="221"/>
      <c r="J250" s="37"/>
      <c r="K250" s="31"/>
      <c r="L250" s="12"/>
    </row>
    <row r="251" spans="1:12" ht="12.75" customHeight="1">
      <c r="A251" s="102"/>
      <c r="B251" s="273"/>
      <c r="C251" s="170" t="s">
        <v>62</v>
      </c>
      <c r="D251" s="67">
        <f>E251+F251</f>
        <v>370329.10000000003</v>
      </c>
      <c r="E251" s="53">
        <v>40582.64</v>
      </c>
      <c r="F251" s="53">
        <v>329746.46</v>
      </c>
      <c r="G251" s="53"/>
      <c r="H251" s="54" t="e">
        <f>E251/#REF!</f>
        <v>#REF!</v>
      </c>
      <c r="I251" s="218">
        <f>SUM(I252:I266)</f>
        <v>1570438</v>
      </c>
      <c r="J251" s="37"/>
      <c r="K251" s="31"/>
      <c r="L251" s="12">
        <f>SUM(L252:L271)</f>
        <v>1036254</v>
      </c>
    </row>
    <row r="252" spans="1:12" ht="12.75">
      <c r="A252" s="102"/>
      <c r="B252" s="273"/>
      <c r="C252" s="184" t="s">
        <v>94</v>
      </c>
      <c r="D252" s="67"/>
      <c r="E252" s="53"/>
      <c r="F252" s="53"/>
      <c r="G252" s="53"/>
      <c r="H252" s="54"/>
      <c r="I252" s="241">
        <v>50000</v>
      </c>
      <c r="J252" s="37"/>
      <c r="K252" s="31"/>
      <c r="L252" s="18">
        <v>330000</v>
      </c>
    </row>
    <row r="253" spans="1:12" ht="12.75">
      <c r="A253" s="102"/>
      <c r="B253" s="273"/>
      <c r="C253" s="184" t="s">
        <v>67</v>
      </c>
      <c r="D253" s="67"/>
      <c r="E253" s="53"/>
      <c r="F253" s="53"/>
      <c r="G253" s="53"/>
      <c r="H253" s="54"/>
      <c r="I253" s="241">
        <v>185000</v>
      </c>
      <c r="J253" s="37"/>
      <c r="K253" s="31"/>
      <c r="L253" s="18"/>
    </row>
    <row r="254" spans="1:12" ht="12.75">
      <c r="A254" s="102"/>
      <c r="B254" s="273"/>
      <c r="C254" s="184" t="s">
        <v>95</v>
      </c>
      <c r="D254" s="67"/>
      <c r="E254" s="53"/>
      <c r="F254" s="53"/>
      <c r="G254" s="53"/>
      <c r="H254" s="54"/>
      <c r="I254" s="241">
        <v>20000</v>
      </c>
      <c r="J254" s="37"/>
      <c r="K254" s="31"/>
      <c r="L254" s="18"/>
    </row>
    <row r="255" spans="1:12" ht="12.75">
      <c r="A255" s="102"/>
      <c r="B255" s="273"/>
      <c r="C255" s="184" t="s">
        <v>96</v>
      </c>
      <c r="D255" s="67"/>
      <c r="E255" s="53"/>
      <c r="F255" s="53"/>
      <c r="G255" s="53"/>
      <c r="H255" s="54"/>
      <c r="I255" s="241">
        <v>60000</v>
      </c>
      <c r="J255" s="37"/>
      <c r="K255" s="31"/>
      <c r="L255" s="18"/>
    </row>
    <row r="256" spans="1:12" ht="39" thickBot="1">
      <c r="A256" s="106"/>
      <c r="B256" s="274"/>
      <c r="C256" s="311" t="s">
        <v>97</v>
      </c>
      <c r="D256" s="123"/>
      <c r="E256" s="93"/>
      <c r="F256" s="93"/>
      <c r="G256" s="93"/>
      <c r="H256" s="94"/>
      <c r="I256" s="312">
        <v>20000</v>
      </c>
      <c r="J256" s="37"/>
      <c r="K256" s="33"/>
      <c r="L256" s="306"/>
    </row>
    <row r="257" spans="1:13" s="79" customFormat="1" ht="12.75">
      <c r="A257" s="83"/>
      <c r="B257" s="273"/>
      <c r="C257" s="308"/>
      <c r="D257" s="97"/>
      <c r="E257" s="85"/>
      <c r="F257" s="85"/>
      <c r="G257" s="85"/>
      <c r="H257" s="86"/>
      <c r="I257" s="309"/>
      <c r="J257" s="37"/>
      <c r="K257" s="124"/>
      <c r="L257" s="16"/>
      <c r="M257" s="39"/>
    </row>
    <row r="258" spans="1:13" s="79" customFormat="1" ht="12.75">
      <c r="A258" s="83"/>
      <c r="B258" s="273"/>
      <c r="C258" s="308"/>
      <c r="D258" s="97"/>
      <c r="E258" s="85"/>
      <c r="F258" s="85"/>
      <c r="G258" s="85"/>
      <c r="H258" s="86"/>
      <c r="I258" s="309"/>
      <c r="J258" s="37"/>
      <c r="K258" s="124"/>
      <c r="L258" s="16"/>
      <c r="M258" s="39"/>
    </row>
    <row r="259" spans="1:13" s="79" customFormat="1" ht="12.75">
      <c r="A259" s="83"/>
      <c r="B259" s="273"/>
      <c r="C259" s="308"/>
      <c r="D259" s="97"/>
      <c r="E259" s="85"/>
      <c r="F259" s="85"/>
      <c r="G259" s="85"/>
      <c r="H259" s="86"/>
      <c r="I259" s="309"/>
      <c r="J259" s="37"/>
      <c r="K259" s="124"/>
      <c r="L259" s="16"/>
      <c r="M259" s="39"/>
    </row>
    <row r="260" spans="1:13" s="79" customFormat="1" ht="12.75">
      <c r="A260" s="83"/>
      <c r="B260" s="273"/>
      <c r="C260" s="308"/>
      <c r="D260" s="97"/>
      <c r="E260" s="85"/>
      <c r="F260" s="85"/>
      <c r="G260" s="85"/>
      <c r="H260" s="86"/>
      <c r="I260" s="309"/>
      <c r="J260" s="37"/>
      <c r="K260" s="124"/>
      <c r="L260" s="16"/>
      <c r="M260" s="39"/>
    </row>
    <row r="261" spans="1:13" s="79" customFormat="1" ht="13.5" thickBot="1">
      <c r="A261" s="83"/>
      <c r="B261" s="273"/>
      <c r="C261" s="308"/>
      <c r="D261" s="97"/>
      <c r="E261" s="85"/>
      <c r="F261" s="85"/>
      <c r="G261" s="85"/>
      <c r="H261" s="86"/>
      <c r="I261" s="309"/>
      <c r="J261" s="37"/>
      <c r="K261" s="124"/>
      <c r="L261" s="16"/>
      <c r="M261" s="39"/>
    </row>
    <row r="262" spans="1:12" ht="51">
      <c r="A262" s="109"/>
      <c r="B262" s="279"/>
      <c r="C262" s="313" t="s">
        <v>115</v>
      </c>
      <c r="D262" s="90"/>
      <c r="E262" s="198"/>
      <c r="F262" s="198"/>
      <c r="G262" s="198"/>
      <c r="H262" s="303"/>
      <c r="I262" s="314">
        <v>805438</v>
      </c>
      <c r="J262" s="37"/>
      <c r="K262" s="31"/>
      <c r="L262" s="307"/>
    </row>
    <row r="263" spans="1:12" ht="25.5">
      <c r="A263" s="102"/>
      <c r="B263" s="273"/>
      <c r="C263" s="184" t="s">
        <v>116</v>
      </c>
      <c r="D263" s="67"/>
      <c r="E263" s="53"/>
      <c r="F263" s="53"/>
      <c r="G263" s="53"/>
      <c r="H263" s="54"/>
      <c r="I263" s="242">
        <v>110000</v>
      </c>
      <c r="J263" s="37"/>
      <c r="K263" s="31"/>
      <c r="L263" s="18"/>
    </row>
    <row r="264" spans="1:12" ht="38.25">
      <c r="A264" s="102"/>
      <c r="B264" s="273"/>
      <c r="C264" s="184" t="s">
        <v>98</v>
      </c>
      <c r="D264" s="67"/>
      <c r="E264" s="53"/>
      <c r="F264" s="53"/>
      <c r="G264" s="53"/>
      <c r="H264" s="54"/>
      <c r="I264" s="242">
        <v>50000</v>
      </c>
      <c r="J264" s="37"/>
      <c r="K264" s="31"/>
      <c r="L264" s="18"/>
    </row>
    <row r="265" spans="1:12" ht="25.5">
      <c r="A265" s="102"/>
      <c r="B265" s="273"/>
      <c r="C265" s="184" t="s">
        <v>99</v>
      </c>
      <c r="D265" s="67"/>
      <c r="E265" s="53"/>
      <c r="F265" s="53"/>
      <c r="G265" s="53"/>
      <c r="H265" s="54"/>
      <c r="I265" s="242">
        <v>100000</v>
      </c>
      <c r="J265" s="37"/>
      <c r="K265" s="31"/>
      <c r="L265" s="18"/>
    </row>
    <row r="266" spans="1:12" ht="12.75">
      <c r="A266" s="102"/>
      <c r="B266" s="273"/>
      <c r="C266" s="184" t="s">
        <v>100</v>
      </c>
      <c r="D266" s="67"/>
      <c r="E266" s="53"/>
      <c r="F266" s="53"/>
      <c r="G266" s="53"/>
      <c r="H266" s="54"/>
      <c r="I266" s="242">
        <f>SUM(I267:I271)</f>
        <v>170000</v>
      </c>
      <c r="J266" s="37"/>
      <c r="K266" s="31"/>
      <c r="L266" s="18"/>
    </row>
    <row r="267" spans="1:12" ht="22.5">
      <c r="A267" s="102"/>
      <c r="B267" s="273"/>
      <c r="C267" s="187" t="s">
        <v>101</v>
      </c>
      <c r="D267" s="67"/>
      <c r="E267" s="53"/>
      <c r="F267" s="53"/>
      <c r="G267" s="53"/>
      <c r="H267" s="54"/>
      <c r="I267" s="243">
        <v>50000</v>
      </c>
      <c r="J267" s="37"/>
      <c r="K267" s="31"/>
      <c r="L267" s="18">
        <v>75000</v>
      </c>
    </row>
    <row r="268" spans="1:12" ht="22.5">
      <c r="A268" s="102"/>
      <c r="B268" s="273"/>
      <c r="C268" s="187" t="s">
        <v>102</v>
      </c>
      <c r="D268" s="67"/>
      <c r="E268" s="53"/>
      <c r="F268" s="50"/>
      <c r="G268" s="50"/>
      <c r="H268" s="153"/>
      <c r="I268" s="243">
        <v>20000</v>
      </c>
      <c r="J268" s="37"/>
      <c r="K268" s="31"/>
      <c r="L268" s="18">
        <v>92000</v>
      </c>
    </row>
    <row r="269" spans="1:12" ht="12.75">
      <c r="A269" s="102"/>
      <c r="B269" s="273"/>
      <c r="C269" s="187" t="s">
        <v>103</v>
      </c>
      <c r="D269" s="67"/>
      <c r="E269" s="53"/>
      <c r="F269" s="53"/>
      <c r="G269" s="53"/>
      <c r="H269" s="54"/>
      <c r="I269" s="243">
        <v>10000</v>
      </c>
      <c r="J269" s="37"/>
      <c r="K269" s="31"/>
      <c r="L269" s="18">
        <v>314254</v>
      </c>
    </row>
    <row r="270" spans="1:12" ht="12.75">
      <c r="A270" s="102"/>
      <c r="B270" s="273"/>
      <c r="C270" s="187" t="s">
        <v>104</v>
      </c>
      <c r="D270" s="67"/>
      <c r="E270" s="53"/>
      <c r="F270" s="53"/>
      <c r="G270" s="53"/>
      <c r="H270" s="54"/>
      <c r="I270" s="243">
        <v>20000</v>
      </c>
      <c r="J270" s="37"/>
      <c r="K270" s="31"/>
      <c r="L270" s="18">
        <v>120000</v>
      </c>
    </row>
    <row r="271" spans="1:12" ht="22.5">
      <c r="A271" s="102"/>
      <c r="B271" s="273"/>
      <c r="C271" s="190" t="s">
        <v>105</v>
      </c>
      <c r="D271" s="67"/>
      <c r="E271" s="53"/>
      <c r="F271" s="53"/>
      <c r="G271" s="53"/>
      <c r="H271" s="54"/>
      <c r="I271" s="243">
        <v>70000</v>
      </c>
      <c r="J271" s="37"/>
      <c r="K271" s="31"/>
      <c r="L271" s="18">
        <v>105000</v>
      </c>
    </row>
    <row r="272" spans="1:12" ht="13.5" thickBot="1">
      <c r="A272" s="106"/>
      <c r="B272" s="274"/>
      <c r="C272" s="188"/>
      <c r="D272" s="140"/>
      <c r="E272" s="133"/>
      <c r="F272" s="133"/>
      <c r="G272" s="133"/>
      <c r="H272" s="134"/>
      <c r="I272" s="226"/>
      <c r="J272" s="37"/>
      <c r="K272" s="31"/>
      <c r="L272" s="17"/>
    </row>
    <row r="273" spans="1:12" ht="14.25" customHeight="1" thickBot="1">
      <c r="A273" s="339">
        <v>921</v>
      </c>
      <c r="B273" s="340"/>
      <c r="C273" s="200" t="s">
        <v>54</v>
      </c>
      <c r="D273" s="201" t="e">
        <f>E273+F273</f>
        <v>#REF!</v>
      </c>
      <c r="E273" s="202" t="e">
        <f>#REF!+E275+E279+#REF!+E283</f>
        <v>#REF!</v>
      </c>
      <c r="F273" s="202" t="e">
        <f>#REF!+F275+F279+#REF!+F283</f>
        <v>#REF!</v>
      </c>
      <c r="G273" s="202" t="e">
        <f>#REF!+G275+G279+#REF!+G283</f>
        <v>#REF!</v>
      </c>
      <c r="H273" s="203" t="e">
        <f>E273/#REF!</f>
        <v>#REF!</v>
      </c>
      <c r="I273" s="216">
        <f>I275+I279+I283</f>
        <v>837660</v>
      </c>
      <c r="J273" s="95"/>
      <c r="K273" s="31"/>
      <c r="L273" s="10" t="e">
        <f>#REF!+L275+L279+#REF!+L283</f>
        <v>#REF!</v>
      </c>
    </row>
    <row r="274" spans="1:12" ht="12.75">
      <c r="A274" s="101"/>
      <c r="B274" s="277"/>
      <c r="C274" s="89"/>
      <c r="D274" s="118"/>
      <c r="E274" s="91"/>
      <c r="F274" s="91"/>
      <c r="G274" s="91"/>
      <c r="H274" s="120"/>
      <c r="I274" s="222"/>
      <c r="J274" s="37"/>
      <c r="K274" s="31"/>
      <c r="L274" s="11"/>
    </row>
    <row r="275" spans="1:12" ht="14.25" customHeight="1">
      <c r="A275" s="102"/>
      <c r="B275" s="272">
        <v>92109</v>
      </c>
      <c r="C275" s="51" t="s">
        <v>55</v>
      </c>
      <c r="D275" s="67">
        <f>E275+F275</f>
        <v>379800.73</v>
      </c>
      <c r="E275" s="53">
        <f>SUM(E276:E277)</f>
        <v>379800.73</v>
      </c>
      <c r="F275" s="53">
        <f>SUM(F277)</f>
        <v>0</v>
      </c>
      <c r="G275" s="53">
        <f>SUM(G277)</f>
        <v>0</v>
      </c>
      <c r="H275" s="107" t="e">
        <f>E275/#REF!</f>
        <v>#REF!</v>
      </c>
      <c r="I275" s="218">
        <f>I276</f>
        <v>564000</v>
      </c>
      <c r="J275" s="37"/>
      <c r="K275" s="31"/>
      <c r="L275" s="12">
        <f>SUM(L276:L277)</f>
        <v>597671</v>
      </c>
    </row>
    <row r="276" spans="1:12" ht="12.75">
      <c r="A276" s="102"/>
      <c r="B276" s="273"/>
      <c r="C276" s="51" t="s">
        <v>60</v>
      </c>
      <c r="D276" s="67">
        <f>E276+F276</f>
        <v>0</v>
      </c>
      <c r="E276" s="53">
        <v>0</v>
      </c>
      <c r="F276" s="53">
        <v>0</v>
      </c>
      <c r="G276" s="53">
        <v>0</v>
      </c>
      <c r="H276" s="107" t="e">
        <f>E276/#REF!</f>
        <v>#REF!</v>
      </c>
      <c r="I276" s="218">
        <f>SUM(I277)</f>
        <v>564000</v>
      </c>
      <c r="J276" s="37"/>
      <c r="K276" s="31">
        <v>0.886</v>
      </c>
      <c r="L276" s="12">
        <v>7000</v>
      </c>
    </row>
    <row r="277" spans="1:12" ht="13.5" customHeight="1">
      <c r="A277" s="102"/>
      <c r="B277" s="273"/>
      <c r="C277" s="49" t="s">
        <v>56</v>
      </c>
      <c r="D277" s="78">
        <f>E277+F277</f>
        <v>379800.73</v>
      </c>
      <c r="E277" s="50">
        <f>375300.73+4500</f>
        <v>379800.73</v>
      </c>
      <c r="F277" s="50">
        <v>0</v>
      </c>
      <c r="G277" s="50">
        <v>0</v>
      </c>
      <c r="H277" s="141" t="e">
        <f>E277/#REF!</f>
        <v>#REF!</v>
      </c>
      <c r="I277" s="221">
        <v>564000</v>
      </c>
      <c r="J277" s="37"/>
      <c r="K277" s="31">
        <v>0.886</v>
      </c>
      <c r="L277" s="12">
        <v>590671</v>
      </c>
    </row>
    <row r="278" spans="1:12" ht="12.75">
      <c r="A278" s="102"/>
      <c r="B278" s="273"/>
      <c r="C278" s="51"/>
      <c r="D278" s="67"/>
      <c r="E278" s="53"/>
      <c r="F278" s="53"/>
      <c r="G278" s="53"/>
      <c r="H278" s="107"/>
      <c r="I278" s="218"/>
      <c r="J278" s="37"/>
      <c r="K278" s="31"/>
      <c r="L278" s="12"/>
    </row>
    <row r="279" spans="1:12" ht="12.75">
      <c r="A279" s="102"/>
      <c r="B279" s="272">
        <v>92116</v>
      </c>
      <c r="C279" s="51" t="s">
        <v>57</v>
      </c>
      <c r="D279" s="67">
        <f>E279+F279</f>
        <v>141800</v>
      </c>
      <c r="E279" s="53">
        <f>SUM(E281)</f>
        <v>141800</v>
      </c>
      <c r="F279" s="53">
        <f>SUM(F281:F281)</f>
        <v>0</v>
      </c>
      <c r="G279" s="53">
        <f>SUM(G281:G281)</f>
        <v>0</v>
      </c>
      <c r="H279" s="107" t="e">
        <f>E279/#REF!</f>
        <v>#REF!</v>
      </c>
      <c r="I279" s="218">
        <f>SUM(I281)</f>
        <v>190000</v>
      </c>
      <c r="J279" s="37"/>
      <c r="K279" s="31"/>
      <c r="L279" s="12">
        <f>SUM(L281)</f>
        <v>215000</v>
      </c>
    </row>
    <row r="280" spans="1:12" ht="12.75">
      <c r="A280" s="102"/>
      <c r="B280" s="273"/>
      <c r="C280" s="51" t="s">
        <v>60</v>
      </c>
      <c r="D280" s="67"/>
      <c r="E280" s="53"/>
      <c r="F280" s="53"/>
      <c r="G280" s="53"/>
      <c r="H280" s="107"/>
      <c r="I280" s="218">
        <f>I281</f>
        <v>190000</v>
      </c>
      <c r="J280" s="37"/>
      <c r="K280" s="31"/>
      <c r="L280" s="12"/>
    </row>
    <row r="281" spans="1:12" ht="12.75" customHeight="1">
      <c r="A281" s="102"/>
      <c r="B281" s="273"/>
      <c r="C281" s="49" t="s">
        <v>56</v>
      </c>
      <c r="D281" s="78">
        <f>E281+F281</f>
        <v>141800</v>
      </c>
      <c r="E281" s="50">
        <v>141800</v>
      </c>
      <c r="F281" s="50">
        <v>0</v>
      </c>
      <c r="G281" s="50">
        <v>0</v>
      </c>
      <c r="H281" s="141" t="e">
        <f>E281/#REF!</f>
        <v>#REF!</v>
      </c>
      <c r="I281" s="221">
        <v>190000</v>
      </c>
      <c r="J281" s="37"/>
      <c r="K281" s="33">
        <v>0.886</v>
      </c>
      <c r="L281" s="13">
        <v>215000</v>
      </c>
    </row>
    <row r="282" spans="1:13" ht="12.75">
      <c r="A282" s="102"/>
      <c r="B282" s="273"/>
      <c r="C282" s="84"/>
      <c r="D282" s="97"/>
      <c r="E282" s="85"/>
      <c r="F282" s="85"/>
      <c r="G282" s="85"/>
      <c r="H282" s="86"/>
      <c r="I282" s="225"/>
      <c r="J282" s="37"/>
      <c r="K282" s="124"/>
      <c r="L282" s="17"/>
      <c r="M282" s="39"/>
    </row>
    <row r="283" spans="1:12" ht="12.75">
      <c r="A283" s="102"/>
      <c r="B283" s="278">
        <v>92195</v>
      </c>
      <c r="C283" s="51" t="s">
        <v>53</v>
      </c>
      <c r="D283" s="67" t="e">
        <f>E283+F283</f>
        <v>#REF!</v>
      </c>
      <c r="E283" s="53" t="e">
        <f>E285+#REF!+#REF!+#REF!+#REF!</f>
        <v>#REF!</v>
      </c>
      <c r="F283" s="53" t="e">
        <f>F285+#REF!+#REF!+#REF!+#REF!</f>
        <v>#REF!</v>
      </c>
      <c r="G283" s="53" t="e">
        <f>G285+#REF!+#REF!+#REF!+#REF!</f>
        <v>#REF!</v>
      </c>
      <c r="H283" s="107" t="e">
        <f>E283/#REF!</f>
        <v>#REF!</v>
      </c>
      <c r="I283" s="218">
        <f>I284+I289</f>
        <v>83660</v>
      </c>
      <c r="J283" s="37"/>
      <c r="K283" s="31"/>
      <c r="L283" s="15" t="e">
        <f>L285+#REF!+#REF!+#REF!+#REF!</f>
        <v>#REF!</v>
      </c>
    </row>
    <row r="284" spans="1:12" ht="12.75">
      <c r="A284" s="102"/>
      <c r="B284" s="273"/>
      <c r="C284" s="51" t="s">
        <v>60</v>
      </c>
      <c r="D284" s="67"/>
      <c r="E284" s="53"/>
      <c r="F284" s="53"/>
      <c r="G284" s="53"/>
      <c r="H284" s="107"/>
      <c r="I284" s="218">
        <f>SUM(I285)</f>
        <v>43240</v>
      </c>
      <c r="J284" s="37"/>
      <c r="K284" s="31"/>
      <c r="L284" s="12"/>
    </row>
    <row r="285" spans="1:12" ht="40.5" customHeight="1">
      <c r="A285" s="102"/>
      <c r="B285" s="273"/>
      <c r="C285" s="51" t="s">
        <v>26</v>
      </c>
      <c r="D285" s="67" t="e">
        <f>E285+F285</f>
        <v>#REF!</v>
      </c>
      <c r="E285" s="53" t="e">
        <f>SUM(#REF!)</f>
        <v>#REF!</v>
      </c>
      <c r="F285" s="53" t="e">
        <f>SUM(#REF!)</f>
        <v>#REF!</v>
      </c>
      <c r="G285" s="53">
        <v>0</v>
      </c>
      <c r="H285" s="107" t="e">
        <f>E285/#REF!</f>
        <v>#REF!</v>
      </c>
      <c r="I285" s="218">
        <f>SUM(I286:I288)</f>
        <v>43240</v>
      </c>
      <c r="J285" s="37"/>
      <c r="K285" s="31"/>
      <c r="L285" s="12" t="e">
        <f>SUM(#REF!)</f>
        <v>#REF!</v>
      </c>
    </row>
    <row r="286" spans="1:12" ht="12.75">
      <c r="A286" s="102"/>
      <c r="B286" s="273"/>
      <c r="C286" s="49" t="s">
        <v>108</v>
      </c>
      <c r="D286" s="78"/>
      <c r="E286" s="50"/>
      <c r="F286" s="50"/>
      <c r="G286" s="50"/>
      <c r="H286" s="141"/>
      <c r="I286" s="221">
        <v>24440</v>
      </c>
      <c r="J286" s="37"/>
      <c r="K286" s="31"/>
      <c r="L286" s="13"/>
    </row>
    <row r="287" spans="1:12" ht="25.5">
      <c r="A287" s="102"/>
      <c r="B287" s="273"/>
      <c r="C287" s="49" t="s">
        <v>109</v>
      </c>
      <c r="D287" s="78"/>
      <c r="E287" s="50"/>
      <c r="F287" s="50"/>
      <c r="G287" s="50"/>
      <c r="H287" s="141"/>
      <c r="I287" s="221">
        <v>8800</v>
      </c>
      <c r="J287" s="37"/>
      <c r="K287" s="31"/>
      <c r="L287" s="13"/>
    </row>
    <row r="288" spans="1:12" ht="25.5">
      <c r="A288" s="102"/>
      <c r="B288" s="273"/>
      <c r="C288" s="49" t="s">
        <v>110</v>
      </c>
      <c r="D288" s="78"/>
      <c r="E288" s="50"/>
      <c r="F288" s="50"/>
      <c r="G288" s="50"/>
      <c r="H288" s="141"/>
      <c r="I288" s="221">
        <v>10000</v>
      </c>
      <c r="J288" s="37"/>
      <c r="K288" s="31"/>
      <c r="L288" s="13"/>
    </row>
    <row r="289" spans="1:13" s="150" customFormat="1" ht="12.75">
      <c r="A289" s="102"/>
      <c r="B289" s="273"/>
      <c r="C289" s="51" t="s">
        <v>111</v>
      </c>
      <c r="D289" s="67"/>
      <c r="E289" s="53"/>
      <c r="F289" s="53"/>
      <c r="G289" s="53"/>
      <c r="H289" s="107"/>
      <c r="I289" s="218">
        <v>40420</v>
      </c>
      <c r="J289" s="37"/>
      <c r="K289" s="31"/>
      <c r="L289" s="189"/>
      <c r="M289" s="149"/>
    </row>
    <row r="290" spans="1:12" ht="13.5" thickBot="1">
      <c r="A290" s="102"/>
      <c r="B290" s="273"/>
      <c r="C290" s="158"/>
      <c r="D290" s="159"/>
      <c r="E290" s="160"/>
      <c r="F290" s="160"/>
      <c r="G290" s="160"/>
      <c r="H290" s="161"/>
      <c r="I290" s="244"/>
      <c r="J290" s="37"/>
      <c r="K290" s="31"/>
      <c r="L290" s="13"/>
    </row>
    <row r="291" spans="1:12" ht="17.25" customHeight="1" thickBot="1">
      <c r="A291" s="339">
        <v>926</v>
      </c>
      <c r="B291" s="340"/>
      <c r="C291" s="200" t="s">
        <v>58</v>
      </c>
      <c r="D291" s="201">
        <f>E291+F291</f>
        <v>65442</v>
      </c>
      <c r="E291" s="202">
        <f>E293</f>
        <v>65442</v>
      </c>
      <c r="F291" s="202">
        <f>F293</f>
        <v>0</v>
      </c>
      <c r="G291" s="202">
        <f>G293</f>
        <v>0</v>
      </c>
      <c r="H291" s="203" t="e">
        <f>E291/#REF!</f>
        <v>#REF!</v>
      </c>
      <c r="I291" s="216">
        <f>I293</f>
        <v>108460</v>
      </c>
      <c r="J291" s="95"/>
      <c r="K291" s="31"/>
      <c r="L291" s="10">
        <f>L293</f>
        <v>110000</v>
      </c>
    </row>
    <row r="292" spans="1:12" ht="12.75">
      <c r="A292" s="101"/>
      <c r="B292" s="277"/>
      <c r="C292" s="89"/>
      <c r="D292" s="118"/>
      <c r="E292" s="91"/>
      <c r="F292" s="91"/>
      <c r="G292" s="91"/>
      <c r="H292" s="92"/>
      <c r="I292" s="222"/>
      <c r="J292" s="37"/>
      <c r="K292" s="31"/>
      <c r="L292" s="11"/>
    </row>
    <row r="293" spans="1:12" ht="13.5" customHeight="1">
      <c r="A293" s="102"/>
      <c r="B293" s="272">
        <v>92605</v>
      </c>
      <c r="C293" s="51" t="s">
        <v>59</v>
      </c>
      <c r="D293" s="67">
        <f>E293+F293</f>
        <v>65442</v>
      </c>
      <c r="E293" s="53">
        <f>SUM(E295)</f>
        <v>65442</v>
      </c>
      <c r="F293" s="53">
        <f>F295</f>
        <v>0</v>
      </c>
      <c r="G293" s="53">
        <f>G295</f>
        <v>0</v>
      </c>
      <c r="H293" s="107" t="e">
        <f>E293/#REF!</f>
        <v>#REF!</v>
      </c>
      <c r="I293" s="218">
        <f>SUM(I295)</f>
        <v>108460</v>
      </c>
      <c r="J293" s="37"/>
      <c r="K293" s="31"/>
      <c r="L293" s="12">
        <f>SUM(L295)</f>
        <v>110000</v>
      </c>
    </row>
    <row r="294" spans="1:12" ht="13.5" customHeight="1">
      <c r="A294" s="102"/>
      <c r="B294" s="273"/>
      <c r="C294" s="51" t="s">
        <v>60</v>
      </c>
      <c r="D294" s="67"/>
      <c r="E294" s="53"/>
      <c r="F294" s="53"/>
      <c r="G294" s="53"/>
      <c r="H294" s="107"/>
      <c r="I294" s="218">
        <f>SUM(I295)</f>
        <v>108460</v>
      </c>
      <c r="J294" s="37"/>
      <c r="K294" s="31"/>
      <c r="L294" s="12"/>
    </row>
    <row r="295" spans="1:12" ht="37.5" customHeight="1">
      <c r="A295" s="102"/>
      <c r="B295" s="273"/>
      <c r="C295" s="51" t="s">
        <v>26</v>
      </c>
      <c r="D295" s="67">
        <f>E295+F295</f>
        <v>65442</v>
      </c>
      <c r="E295" s="53">
        <f>SUM(E296:E296)</f>
        <v>65442</v>
      </c>
      <c r="F295" s="53">
        <f>SUM(F296:F296)</f>
        <v>0</v>
      </c>
      <c r="G295" s="53">
        <f>SUM(G296:G296)</f>
        <v>0</v>
      </c>
      <c r="H295" s="107" t="e">
        <f>E295/#REF!</f>
        <v>#REF!</v>
      </c>
      <c r="I295" s="218">
        <f>SUM(I296)</f>
        <v>108460</v>
      </c>
      <c r="J295" s="37"/>
      <c r="K295" s="31"/>
      <c r="L295" s="12">
        <f>SUM(L296:L296)</f>
        <v>110000</v>
      </c>
    </row>
    <row r="296" spans="1:12" ht="12.75">
      <c r="A296" s="102"/>
      <c r="B296" s="273"/>
      <c r="C296" s="49" t="s">
        <v>112</v>
      </c>
      <c r="D296" s="67">
        <f>E296+F296</f>
        <v>65442</v>
      </c>
      <c r="E296" s="50">
        <v>65442</v>
      </c>
      <c r="F296" s="50">
        <v>0</v>
      </c>
      <c r="G296" s="50">
        <v>0</v>
      </c>
      <c r="H296" s="107" t="e">
        <f>E296/#REF!</f>
        <v>#REF!</v>
      </c>
      <c r="I296" s="221">
        <v>108460</v>
      </c>
      <c r="J296" s="37"/>
      <c r="K296" s="31"/>
      <c r="L296" s="20">
        <v>110000</v>
      </c>
    </row>
    <row r="297" spans="1:12" ht="13.5" thickBot="1">
      <c r="A297" s="103"/>
      <c r="B297" s="283"/>
      <c r="C297" s="163"/>
      <c r="D297" s="136"/>
      <c r="E297" s="137"/>
      <c r="F297" s="137"/>
      <c r="G297" s="137"/>
      <c r="H297" s="138"/>
      <c r="I297" s="245"/>
      <c r="J297" s="34"/>
      <c r="K297" s="31"/>
      <c r="L297" s="22">
        <v>-72111</v>
      </c>
    </row>
    <row r="298" spans="1:13" ht="20.25" customHeight="1" thickBot="1">
      <c r="A298" s="330" t="s">
        <v>70</v>
      </c>
      <c r="B298" s="331"/>
      <c r="C298" s="332"/>
      <c r="D298" s="315" t="e">
        <f>D291+D273+D217+D211+D184+D172+D135+D127+D121+D115+D100+D90+D66+D61+D55+D26+D19+D13</f>
        <v>#REF!</v>
      </c>
      <c r="E298" s="164" t="e">
        <f>E291+E273+E217+E211+E184+E172+E135+E127+E121+E115+E100+E90+E66+E55+E26+E19+E13+E61</f>
        <v>#REF!</v>
      </c>
      <c r="F298" s="164" t="e">
        <f>F291+F273+F217+F211+F184+F172+F135+F127+F121+F115+F100+F66+F61+F26+F19+F13+F90+F55</f>
        <v>#REF!</v>
      </c>
      <c r="G298" s="164" t="e">
        <f>G291+G273+G217+G211+G184+G172+G135+G127+G121+G115+G100+G66+G61+G26+G19+G13+G90</f>
        <v>#REF!</v>
      </c>
      <c r="H298" s="165" t="e">
        <f>E298/#REF!</f>
        <v>#REF!</v>
      </c>
      <c r="I298" s="246">
        <f>I291+I273+I217+I211+I184+I172+I135+I127+I121+I115+I100+I90+I66+I55+I26+I19+I13+I61+I297</f>
        <v>20189272</v>
      </c>
      <c r="J298" s="34"/>
      <c r="K298" s="31"/>
      <c r="L298" s="23" t="e">
        <f>L291+L273+L217+L211+L184+L172+L135+L127+L121+L115+L100+L90+L66+L55+L26+L19+L13+L61+L297</f>
        <v>#REF!</v>
      </c>
      <c r="M298" s="7">
        <f>SUM(M12:M297)</f>
        <v>6985940</v>
      </c>
    </row>
    <row r="299" spans="1:12" ht="18" customHeight="1" thickBot="1">
      <c r="A299" s="327" t="s">
        <v>113</v>
      </c>
      <c r="B299" s="328"/>
      <c r="C299" s="329"/>
      <c r="D299" s="316">
        <f>E299+F299</f>
        <v>733540</v>
      </c>
      <c r="E299" s="166">
        <v>733540</v>
      </c>
      <c r="F299" s="167">
        <v>0</v>
      </c>
      <c r="G299" s="167">
        <v>0</v>
      </c>
      <c r="H299" s="165" t="e">
        <f>E299/#REF!</f>
        <v>#REF!</v>
      </c>
      <c r="I299" s="246">
        <v>1077055</v>
      </c>
      <c r="J299" s="34"/>
      <c r="K299" s="31"/>
      <c r="L299" s="24">
        <v>1538528</v>
      </c>
    </row>
    <row r="300" spans="1:12" ht="24" customHeight="1" thickBot="1">
      <c r="A300" s="324" t="s">
        <v>71</v>
      </c>
      <c r="B300" s="325"/>
      <c r="C300" s="326"/>
      <c r="D300" s="317" t="e">
        <f>SUM(D298:D299)</f>
        <v>#REF!</v>
      </c>
      <c r="E300" s="212" t="e">
        <f>SUM(E298:E299)</f>
        <v>#REF!</v>
      </c>
      <c r="F300" s="212" t="e">
        <f>SUM(F298:F299)</f>
        <v>#REF!</v>
      </c>
      <c r="G300" s="212" t="e">
        <f>SUM(G298:G299)</f>
        <v>#REF!</v>
      </c>
      <c r="H300" s="213" t="e">
        <f>E300/#REF!</f>
        <v>#REF!</v>
      </c>
      <c r="I300" s="216">
        <f>SUM(I298+I299)</f>
        <v>21266327</v>
      </c>
      <c r="J300" s="34"/>
      <c r="K300" s="31"/>
      <c r="L300" s="24" t="e">
        <f>SUM(L298+L299)</f>
        <v>#REF!</v>
      </c>
    </row>
    <row r="301" spans="1:12" ht="13.5" thickBot="1">
      <c r="A301" s="73"/>
      <c r="B301" s="284"/>
      <c r="C301" s="74"/>
      <c r="D301" s="75"/>
      <c r="E301" s="76"/>
      <c r="F301" s="76">
        <v>391132.04</v>
      </c>
      <c r="G301" s="77">
        <v>201</v>
      </c>
      <c r="H301" s="74"/>
      <c r="I301" s="247"/>
      <c r="J301" s="34"/>
      <c r="K301" s="31"/>
      <c r="L301" s="25"/>
    </row>
    <row r="302" spans="1:12" ht="12.75">
      <c r="A302" s="34"/>
      <c r="B302" s="285"/>
      <c r="C302" s="34"/>
      <c r="D302" s="25"/>
      <c r="E302" s="43"/>
      <c r="F302" s="43"/>
      <c r="G302" s="43"/>
      <c r="H302" s="34"/>
      <c r="I302" s="248"/>
      <c r="J302" s="34"/>
      <c r="K302" s="31"/>
      <c r="L302" s="26">
        <v>15264716</v>
      </c>
    </row>
    <row r="303" spans="1:12" ht="25.5" customHeight="1">
      <c r="A303" s="34"/>
      <c r="B303" s="285"/>
      <c r="C303" s="44"/>
      <c r="D303" s="25"/>
      <c r="E303" s="43"/>
      <c r="F303" s="43"/>
      <c r="G303" s="43"/>
      <c r="H303" s="34"/>
      <c r="I303" s="248"/>
      <c r="J303" s="34"/>
      <c r="K303" s="31"/>
      <c r="L303" s="27">
        <v>3400000</v>
      </c>
    </row>
    <row r="304" spans="1:12" ht="26.25" customHeight="1" thickBot="1">
      <c r="A304" s="34"/>
      <c r="B304" s="285"/>
      <c r="C304" s="44"/>
      <c r="D304" s="25"/>
      <c r="E304" s="43"/>
      <c r="F304" s="43"/>
      <c r="G304" s="43"/>
      <c r="H304" s="34"/>
      <c r="I304" s="248"/>
      <c r="J304" s="34"/>
      <c r="K304" s="31"/>
      <c r="L304" s="28">
        <v>1500000</v>
      </c>
    </row>
    <row r="305" spans="1:12" ht="13.5" thickBot="1">
      <c r="A305" s="34"/>
      <c r="B305" s="285"/>
      <c r="C305" s="45"/>
      <c r="D305" s="46"/>
      <c r="E305" s="47"/>
      <c r="F305" s="47"/>
      <c r="G305" s="47"/>
      <c r="H305" s="48"/>
      <c r="I305" s="249"/>
      <c r="J305" s="34"/>
      <c r="K305" s="31"/>
      <c r="L305" s="6">
        <f>SUM(L302:L304)</f>
        <v>20164716</v>
      </c>
    </row>
    <row r="306" spans="1:12" ht="39" customHeight="1" thickBot="1">
      <c r="A306" s="34"/>
      <c r="B306" s="285"/>
      <c r="C306" s="34"/>
      <c r="D306" s="25"/>
      <c r="E306" s="43"/>
      <c r="F306" s="43"/>
      <c r="G306" s="34"/>
      <c r="H306" s="34"/>
      <c r="I306" s="250"/>
      <c r="J306" s="34"/>
      <c r="K306" s="33"/>
      <c r="L306" s="29" t="e">
        <f>L305-L300</f>
        <v>#REF!</v>
      </c>
    </row>
    <row r="307" spans="1:12" ht="12.75">
      <c r="A307" s="4"/>
      <c r="B307" s="286"/>
      <c r="C307" s="4"/>
      <c r="D307" s="5"/>
      <c r="E307" s="4"/>
      <c r="F307" s="4"/>
      <c r="G307" s="4"/>
      <c r="H307" s="4"/>
      <c r="I307" s="248"/>
      <c r="J307" s="34"/>
      <c r="K307" s="35"/>
      <c r="L307" s="5"/>
    </row>
  </sheetData>
  <mergeCells count="24">
    <mergeCell ref="A66:B66"/>
    <mergeCell ref="A172:B172"/>
    <mergeCell ref="A90:B90"/>
    <mergeCell ref="A100:B100"/>
    <mergeCell ref="A13:B13"/>
    <mergeCell ref="A291:B291"/>
    <mergeCell ref="A273:B273"/>
    <mergeCell ref="A61:B61"/>
    <mergeCell ref="A55:B55"/>
    <mergeCell ref="A26:B26"/>
    <mergeCell ref="A217:B217"/>
    <mergeCell ref="A211:B211"/>
    <mergeCell ref="A184:B184"/>
    <mergeCell ref="A19:B19"/>
    <mergeCell ref="A300:C300"/>
    <mergeCell ref="A299:C299"/>
    <mergeCell ref="A298:C298"/>
    <mergeCell ref="A8:I8"/>
    <mergeCell ref="C159:C160"/>
    <mergeCell ref="I159:I160"/>
    <mergeCell ref="A135:B135"/>
    <mergeCell ref="A127:B127"/>
    <mergeCell ref="A121:B121"/>
    <mergeCell ref="A115:B115"/>
  </mergeCells>
  <printOptions/>
  <pageMargins left="1.05" right="0.24" top="0.39" bottom="0.44" header="0.4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2006-01-06T11:21:01Z</cp:lastPrinted>
  <dcterms:created xsi:type="dcterms:W3CDTF">2004-11-10T13:45:14Z</dcterms:created>
  <dcterms:modified xsi:type="dcterms:W3CDTF">2006-01-06T11:28:09Z</dcterms:modified>
  <cp:category/>
  <cp:version/>
  <cp:contentType/>
  <cp:contentStatus/>
</cp:coreProperties>
</file>