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3185" windowHeight="7875" activeTab="1"/>
  </bookViews>
  <sheets>
    <sheet name="1-1" sheetId="1" r:id="rId1"/>
    <sheet name="2-2" sheetId="2" r:id="rId2"/>
    <sheet name="3-3" sheetId="3" r:id="rId3"/>
    <sheet name="3a-3a" sheetId="4" r:id="rId4"/>
    <sheet name="4" sheetId="5" r:id="rId5"/>
    <sheet name="5-5" sheetId="6" r:id="rId6"/>
    <sheet name="6,7 -6,7" sheetId="7" r:id="rId7"/>
    <sheet name="8-8" sheetId="8" r:id="rId8"/>
    <sheet name="9, 10 -9,10" sheetId="9" r:id="rId9"/>
    <sheet name="11-11" sheetId="10" r:id="rId10"/>
    <sheet name="12-12" sheetId="11" r:id="rId11"/>
    <sheet name="13-13" sheetId="12" r:id="rId12"/>
    <sheet name="14-14" sheetId="13" r:id="rId13"/>
    <sheet name="15-15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<sst xmlns="http://schemas.openxmlformats.org/spreadsheetml/2006/main" count="1022" uniqueCount="543">
  <si>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</si>
  <si>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</si>
  <si>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</si>
  <si>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</si>
  <si>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</si>
  <si>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</si>
  <si>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</si>
  <si>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</si>
  <si>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</si>
  <si>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</si>
  <si>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</si>
  <si>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</si>
  <si>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</si>
  <si>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</si>
  <si>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</si>
  <si>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</si>
  <si>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</si>
  <si>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</si>
  <si>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</si>
  <si>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</si>
  <si>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</si>
  <si>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</si>
  <si>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</si>
  <si>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</si>
  <si>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</si>
  <si>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</si>
  <si>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</si>
  <si>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</si>
  <si>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</si>
  <si>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</si>
  <si>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</si>
  <si>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</si>
  <si>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</si>
  <si>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</si>
  <si>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</si>
  <si>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</si>
  <si>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</si>
  <si>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</si>
  <si>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</si>
  <si>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</si>
  <si>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</si>
  <si>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</si>
  <si>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</si>
  <si>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</si>
  <si>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</si>
  <si>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</si>
  <si>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</si>
  <si>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</si>
  <si>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</si>
  <si>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</si>
  <si>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</si>
  <si>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</si>
  <si>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</si>
  <si>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</si>
  <si>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</si>
  <si>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</si>
  <si>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</si>
  <si>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</si>
  <si>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</si>
  <si>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</si>
  <si>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</si>
  <si>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</si>
  <si>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</si>
  <si>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</si>
  <si>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</si>
  <si>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</si>
  <si>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</si>
  <si>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</si>
  <si>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</si>
  <si>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</si>
  <si>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</si>
  <si>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</si>
  <si>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</si>
  <si>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</si>
  <si>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</si>
  <si>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</si>
  <si>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</si>
  <si>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</si>
  <si>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</si>
  <si>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</si>
  <si>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</si>
  <si>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</si>
  <si>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</si>
  <si>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</si>
  <si>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</si>
  <si>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</si>
  <si>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</si>
  <si>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</si>
  <si>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</si>
  <si>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</si>
  <si>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</si>
  <si>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</si>
  <si>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</si>
  <si>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</si>
  <si>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</si>
  <si>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</si>
  <si>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</si>
  <si>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</si>
  <si>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</si>
  <si>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Ogółem (1+2)</t>
  </si>
  <si>
    <t>Dotacje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</si>
  <si>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</si>
  <si>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</si>
  <si>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</si>
  <si>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</si>
  <si>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</si>
  <si>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</si>
  <si>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</si>
  <si>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</si>
  <si>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</si>
  <si>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</si>
  <si>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</si>
  <si>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</si>
  <si>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</si>
  <si>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</si>
  <si>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</si>
  <si>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</si>
  <si>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</si>
  <si>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</si>
  <si>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</si>
  <si>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</si>
  <si>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</si>
  <si>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</si>
  <si>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</si>
  <si>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</si>
  <si>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</si>
  <si>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</si>
  <si>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</si>
  <si>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</si>
  <si>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</si>
  <si>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</si>
  <si>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</si>
  <si>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</si>
  <si>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</si>
  <si>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</si>
  <si>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</si>
  <si>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</si>
  <si>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</si>
  <si>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</si>
  <si>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 xml:space="preserve">§ 944 </t>
  </si>
  <si>
    <t>Wydatki
ogółem
(6+10)</t>
  </si>
  <si>
    <t>świadczenia społeczne</t>
  </si>
  <si>
    <t>Dochody własne jednostek budżetowych</t>
  </si>
  <si>
    <t>na inwestycje</t>
  </si>
  <si>
    <t>§ 265</t>
  </si>
  <si>
    <t>Rozliczenia
z budżetem
z tytułu wpłat nadwyżek środków za 2006 r.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</si>
  <si>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</si>
  <si>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</si>
  <si>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</si>
  <si>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</si>
  <si>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</si>
  <si>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</si>
  <si>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</si>
  <si>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</si>
  <si>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</si>
  <si>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</si>
  <si>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</si>
  <si>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</si>
  <si>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</si>
  <si>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</si>
  <si>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</si>
  <si>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</si>
  <si>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</si>
  <si>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</si>
  <si>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</si>
  <si>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</si>
  <si>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</si>
  <si>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</si>
  <si>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</si>
  <si>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</si>
  <si>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</si>
  <si>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</si>
  <si>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</si>
  <si>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</si>
  <si>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z tego źródła finansowania</t>
  </si>
  <si>
    <t>Klasyfikacja (dział, rozdział,
paragraf)</t>
  </si>
  <si>
    <t>Pochodne od 
wynagro-dzeń</t>
  </si>
  <si>
    <t>środki pochodzące
 z innych  źródeł*</t>
  </si>
  <si>
    <t>dotacje
z budżetu</t>
  </si>
  <si>
    <t>Miejski Zakład Wodociągów i Kanalizacji w Sławkowie</t>
  </si>
  <si>
    <t>1. Szkoła Podstawowa w Sławkowie</t>
  </si>
  <si>
    <t>2. Miejskie Przedszkole w Sławkowie</t>
  </si>
  <si>
    <t>3. Liceum Ogólnokształcące w Sławkowie</t>
  </si>
  <si>
    <t>Dostarczanie wody</t>
  </si>
  <si>
    <t>Gospodarka ściekowa i ochrona wód</t>
  </si>
  <si>
    <t>X</t>
  </si>
  <si>
    <t>Miejski Ośrodek Kultury w Sławkowie</t>
  </si>
  <si>
    <t>Miejska Biblioteka Publiczna w Sławkowie</t>
  </si>
  <si>
    <t>Dotacje celowe z budżetu na finansowanie lub dofinansowanie zadań zleconych do realizacjia stowarzyszeniom w 2007 roku</t>
  </si>
  <si>
    <t>działalność wspomagająca rozwój gospodarczy</t>
  </si>
  <si>
    <t>nauka, edukacja, oświata i wychowanie</t>
  </si>
  <si>
    <t>Przychody - Wpływy z Urzędu Marszałkowskiego z tytułu opłat za gospodarcze korzystanie ze środowiska</t>
  </si>
  <si>
    <t xml:space="preserve"> -  ul. Fabryczna (dojazd do TKKF)</t>
  </si>
  <si>
    <t xml:space="preserve"> -  ul. Michałów</t>
  </si>
  <si>
    <t xml:space="preserve"> -  ul. Krakowska</t>
  </si>
  <si>
    <t xml:space="preserve"> -  ul. Szerokotorowa</t>
  </si>
  <si>
    <t xml:space="preserve"> -  cięcia techniczne drzew w alejkach na Rynku</t>
  </si>
  <si>
    <t>Zakup i remont wyposażenia do dokarmiania zwierzyny leśnej - Koło Łowieckie Cietrzew</t>
  </si>
  <si>
    <t>Zakup materiału zarybieniowego - Koło Wędkarskie Sławków</t>
  </si>
  <si>
    <t>1.4</t>
  </si>
  <si>
    <t>Edukacja ekologiczna - Zespół Szkół w tym:</t>
  </si>
  <si>
    <t xml:space="preserve"> -  nagrody dla uczniów konkursu ekologicznego z okazji Święta Ziemi</t>
  </si>
  <si>
    <t xml:space="preserve"> -  zakup krzewów ozdobnych z przeznaczeniem na zagospodarowanie terenu</t>
  </si>
  <si>
    <t xml:space="preserve"> -  koszty przejazdu na Wojewódzki Przegląd Przedstawień Ekologicznych</t>
  </si>
  <si>
    <t>1.5</t>
  </si>
  <si>
    <t>Edukacja ekologiczna - Szkoła Podstawowa w tym:</t>
  </si>
  <si>
    <t xml:space="preserve"> -  nagrody dla uczestników konkursu ekologicznego z okazji Święta Ziemi</t>
  </si>
  <si>
    <t xml:space="preserve"> -  zakup pomocy dydaktycznych tj.: kasety, filmy, foliogramy, książki                                                                                                                                                                                         </t>
  </si>
  <si>
    <t xml:space="preserve"> -  nagrody dla klas w zbiórce odpadów wyselekcjonowanych</t>
  </si>
  <si>
    <t xml:space="preserve"> -  edukacja ekologiczna w terenie (lekcje wyjazdowe)</t>
  </si>
  <si>
    <t>1.6</t>
  </si>
  <si>
    <t>Zakup drzew ozdobnych w zamian za zniszczone w związku z budową wodociągu w ul. Niwa</t>
  </si>
  <si>
    <t>1.7</t>
  </si>
  <si>
    <t>Miejski Ośrodek Kultury w tym:</t>
  </si>
  <si>
    <t xml:space="preserve"> -  nagrody dla uczestników konkursu recytatorskiego dla przedszkolaków związane tematycznie z propagowaniem wartości ekologicznych</t>
  </si>
  <si>
    <t xml:space="preserve"> -  nagrody dla uczestników konkursu fotografii związanego z propagowaniem walorów ekologicznych środowiska Miasta Sławkowa</t>
  </si>
  <si>
    <t xml:space="preserve"> -  sfinansowanie rekwizytów oraz pokrycie kosztów przejazdu Zespołu Żywego Słowa na VI przegląd przedstawień ekologicznych Ekowiosna 2007 w Libiążu</t>
  </si>
  <si>
    <t>1.8</t>
  </si>
  <si>
    <t>Miejski Zarząd Budynków Komunalnych w tym:</t>
  </si>
  <si>
    <t xml:space="preserve"> -  realizacja Obszarowego Programu Likwidacji Niskiej Emisji dla Miasta Sławkowa</t>
  </si>
  <si>
    <t>1.9</t>
  </si>
  <si>
    <t>Utwardzanie miejsc pod kontenery uliczne na odpady komunalne (6 stanowisk)</t>
  </si>
  <si>
    <t>1.10</t>
  </si>
  <si>
    <t>Zakup kwiatów ozdobnych do Ratusza</t>
  </si>
  <si>
    <t>1.11</t>
  </si>
  <si>
    <t>1.12</t>
  </si>
  <si>
    <t>Zagospodarowanie płyty Rynku po wyburzonej Remizie OSP
- zakup donic ozdobnych
- zakup kwiatów i krzewów
- zakup ziemi 
- zakup drzew ozdobnych.</t>
  </si>
  <si>
    <t>Dotacje celowe otrzymane z powiatu i wydatki - na zadania bieżące realizowane na podstawie porozumień w 2007 r.</t>
  </si>
  <si>
    <t>Transport i łączność</t>
  </si>
  <si>
    <t>Drogi publiczne powiatowe</t>
  </si>
  <si>
    <t>Dotacje celowe otrzymane z powiatu na zadania bieżące realizowane na podstawie porozumień (umów) między jednostkami samorządu terytorialnego</t>
  </si>
  <si>
    <t>Drogi publiczne gminne</t>
  </si>
  <si>
    <t>Wpływy z różnych opłat</t>
  </si>
  <si>
    <t>Gospodarka  mieszkaniowa</t>
  </si>
  <si>
    <t>Gospodarka gruntami i nieruchomościami</t>
  </si>
  <si>
    <t>Dochody z najmu i dzierżawy składników majątkowych Skarbu Państwa, jednostek samorządu terytorialnego lub innych jednostek zaliczanych do sektora finansów publicznych oraz innych umów o podobnym charakterze</t>
  </si>
  <si>
    <t>Wpływy ze sprzedaży składników majątkowych</t>
  </si>
  <si>
    <t>Odsetki od nieterminowych wpłat z tytułu podatków                   i opłat</t>
  </si>
  <si>
    <t>Wpływy z różnych dochodów</t>
  </si>
  <si>
    <t>Działalność usługowa</t>
  </si>
  <si>
    <t>Opracowania geodezyjne i kartograficzne</t>
  </si>
  <si>
    <t xml:space="preserve">Administracja publiczna </t>
  </si>
  <si>
    <t xml:space="preserve">Urzędy wojewódzkie      </t>
  </si>
  <si>
    <t>zadania nadzorowane przez Wydział Zarządzania Kryzysowego</t>
  </si>
  <si>
    <t>zadania nadzorowane przez Wydział Rozwoju  Regionalnego</t>
  </si>
  <si>
    <t>Urzędy gmin (miast i miast na prawach powiatu)</t>
  </si>
  <si>
    <t>Grzywny, mandaty i inne kary pieniężne od ludności</t>
  </si>
  <si>
    <t>Otrzymane spadki, zapisy i darowizny w postaci pieniężnej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</si>
  <si>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</si>
  <si>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</si>
  <si>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</si>
  <si>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</si>
  <si>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Straż Miejska</t>
  </si>
  <si>
    <t>Wpływy z podatku dochodowego od osób fizycznych</t>
  </si>
  <si>
    <t>Podatek od działalności gospodarczej osób fizycznych, opłacany w formie karty podatkowej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</si>
  <si>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</si>
  <si>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</si>
  <si>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</si>
  <si>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</si>
  <si>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</si>
  <si>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</si>
  <si>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Podatek od posiadania psów</t>
  </si>
  <si>
    <t>Wpływy z opłaty targowej</t>
  </si>
  <si>
    <t>Wpływy z opłaty administracyjnej za czynności urzędowe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</si>
  <si>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</si>
  <si>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</si>
  <si>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</si>
  <si>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Wpływy z różnych rozliczeń</t>
  </si>
  <si>
    <t>Wpływy z opłaty eksploatacyjnej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</si>
  <si>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</si>
  <si>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</si>
  <si>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</si>
  <si>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</si>
  <si>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</si>
  <si>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</si>
  <si>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</si>
  <si>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Pozostałe odsetki</t>
  </si>
  <si>
    <t>Oświata i wychowanie</t>
  </si>
  <si>
    <t>Szkoły podstawowe</t>
  </si>
  <si>
    <t>Dotacje celowe otrzymane z budżetu państwa na realizację własnych zadań bieżących gmin (związków gmin)</t>
  </si>
  <si>
    <t>Przedszkola</t>
  </si>
  <si>
    <t>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</si>
  <si>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</si>
  <si>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</t>
  </si>
  <si>
    <t xml:space="preserve">Zasiłki i  pomoc w naturze oraz składki na ubezpieczenia społeczne </t>
  </si>
  <si>
    <t xml:space="preserve">Ośrodki  pomocy społecznej </t>
  </si>
  <si>
    <t>Usługi opiekuńcze i specjalistyczne usługi opiekuńcze</t>
  </si>
  <si>
    <t>Wpływy z usług</t>
  </si>
  <si>
    <t>Pozostała działalność</t>
  </si>
  <si>
    <t>Edukacyjna opieka wychowawcza</t>
  </si>
  <si>
    <t>Gospodarka komunalna i  ochrona  środowiska</t>
  </si>
  <si>
    <t xml:space="preserve">Oczyszczanie miast i wsi      </t>
  </si>
  <si>
    <t>Kultura i ochrona dziedzictwa narodowego</t>
  </si>
  <si>
    <t>Razem dochody</t>
  </si>
  <si>
    <t>.010</t>
  </si>
  <si>
    <t>Rolnictwo i łowiectwo</t>
  </si>
  <si>
    <t>.01095</t>
  </si>
  <si>
    <t>Wytwarzanie i zaopatrywanie w energię elektryczną, gaz i wodę</t>
  </si>
  <si>
    <t>Lokalny trasnport zbiorowy</t>
  </si>
  <si>
    <t>Gospodarka mieszkaniowa</t>
  </si>
  <si>
    <t>Różne jednostki obsługi gospopdarki mieszkaniowej</t>
  </si>
  <si>
    <t>Plany zagospodarowania przestrzennego</t>
  </si>
  <si>
    <t>Administracja publiczna</t>
  </si>
  <si>
    <t>Urzędy wojewódzkie</t>
  </si>
  <si>
    <t>Rady gmin (miast i miast na prawach powiatu)</t>
  </si>
  <si>
    <t xml:space="preserve">Promocja jednostek samorządu terytorialnego </t>
  </si>
  <si>
    <t>Ochotnicze straże pożarne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</si>
  <si>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</si>
  <si>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</si>
  <si>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</si>
  <si>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</si>
  <si>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 ogólne i celowe</t>
  </si>
  <si>
    <t>Część równoważąca subwencji ogólnej dla gmin</t>
  </si>
  <si>
    <t>Gimnazja</t>
  </si>
  <si>
    <t>Dowożenie uczniów do szkół</t>
  </si>
  <si>
    <t>Zespoły obsługi ekonomiczno-administracyjnej szkół</t>
  </si>
  <si>
    <t>Licea ogólnokształcące</t>
  </si>
  <si>
    <t>Dokształcanie i doskonalenie nauczycieli</t>
  </si>
  <si>
    <t>Ochrona zdrowia</t>
  </si>
  <si>
    <t xml:space="preserve">Lecznictwo ambulatoryjne </t>
  </si>
  <si>
    <t>Zwalczanie narkomanii</t>
  </si>
  <si>
    <t>Przeciwdziałanie alkoholizmowi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</si>
  <si>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</si>
  <si>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rodzinne.</t>
  </si>
  <si>
    <t>Zasiłki i pomoc w naturze oraz składki na ubezpieczenia emerytalne i rentowe</t>
  </si>
  <si>
    <t>Dodatki mieszkaniowe</t>
  </si>
  <si>
    <t xml:space="preserve">Ośrodki pomocy społecznej </t>
  </si>
  <si>
    <r>
      <t>Usługi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opiekuńcze i specjalistyczne usługi opiekuńcze</t>
    </r>
  </si>
  <si>
    <t>Świetlice szkolne</t>
  </si>
  <si>
    <t>Szkolne Schroniska Młodzieżowe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</si>
  <si>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</si>
  <si>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</si>
  <si>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</si>
  <si>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</si>
  <si>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</si>
  <si>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Domy i ośrodki kultury, świetlice i kluby</t>
  </si>
  <si>
    <t>Biblioteki</t>
  </si>
  <si>
    <t>Ochrona zabytków i opieka nad zabytkami</t>
  </si>
  <si>
    <t>Kultura fizyczna i sport</t>
  </si>
  <si>
    <t>Zadania  w zakresie kultury fizycznej i sportu</t>
  </si>
  <si>
    <t>OGÓŁEM WYDATKI</t>
  </si>
  <si>
    <t>Dotacje celowe otrzymane z budżetu państwa na realizację zadań bieżących z zakresu administracji rządowej oraz innych zadań zleconych gminie ( związkom gmin) ustawami</t>
  </si>
  <si>
    <t>Wpływy z podatku rolnego, podatku leśnego, podatku od spadków i darowizn, podatku od czynności cywilnoprawnych oraz podatków i opłat lokalnych od osób fizycznych</t>
  </si>
  <si>
    <t>Dotacje celowe otrzymane z budżetu państwa na realizację zadań bieżących z zakresu administracji rządowej oraz innych zadań zleconych gminie (związkom gmin) ustawami</t>
  </si>
  <si>
    <t>Prognozowane dochody budżetu Miasta Sławkowa na 2007 rok</t>
  </si>
  <si>
    <t>Planowane wydatki budżetu Miasta Sławkowa na  2007 rok</t>
  </si>
  <si>
    <t xml:space="preserve">                                         Załącznik Nr 7</t>
  </si>
  <si>
    <t xml:space="preserve">                                         do uchwały budżetowej Rady Miasta Sławkowa Nr … z dnia …</t>
  </si>
  <si>
    <t xml:space="preserve">                                    do uchwały budżetowej Rady Miasta Sławkowa Nr … z dnia …</t>
  </si>
  <si>
    <t>Plan przychodów i wydatków Gminnego Funduszu Ochrony Środowiska                                                    i Gospodarki Wodnej</t>
  </si>
  <si>
    <t>Prognoza kwoty długu i spłat Miasta Sławkowa na rok 2007 i lata następne</t>
  </si>
  <si>
    <t>Plan
na 2007 r.
(5+11)</t>
  </si>
  <si>
    <t>Przychody i rozchody budżetu Miasta Sławkowa w 2007 r.</t>
  </si>
  <si>
    <t>Dochody budżetu</t>
  </si>
  <si>
    <t>Razem dochody + przychody</t>
  </si>
  <si>
    <t>9.</t>
  </si>
  <si>
    <t>10.</t>
  </si>
  <si>
    <t>Wydatki budżetu</t>
  </si>
  <si>
    <t>Dotacje celowe otrzymane z budżetu państwa na realizację zadań bieżących z zakresu administracji rządowej oraz innych zadań zleconych gminie (związkom gmin) ustawami w tym:</t>
  </si>
  <si>
    <t xml:space="preserve"> Załącznik Nr 2</t>
  </si>
  <si>
    <r>
      <t xml:space="preserve">Zobowiązania wg tytułów dłużnych: </t>
    </r>
    <r>
      <rPr>
        <sz val="10"/>
        <rFont val="Tahoma"/>
        <family val="2"/>
      </rPr>
      <t>(1.1+1.2+1.3)</t>
    </r>
  </si>
  <si>
    <r>
      <t xml:space="preserve">długu </t>
    </r>
    <r>
      <rPr>
        <sz val="10"/>
        <rFont val="Tahoma"/>
        <family val="2"/>
      </rPr>
      <t>(art. 170 ust. 1)         (1-2.1-2.2):3</t>
    </r>
  </si>
  <si>
    <r>
      <t xml:space="preserve">długu po uwzględnieniu wyłączeń </t>
    </r>
    <r>
      <rPr>
        <sz val="10"/>
        <rFont val="Tahoma"/>
        <family val="2"/>
      </rPr>
      <t>(art. 170 ust. 3)
(1.1+1.2-2.1):3</t>
    </r>
  </si>
  <si>
    <r>
      <t xml:space="preserve">spłaty zadłużenia </t>
    </r>
    <r>
      <rPr>
        <sz val="10"/>
        <rFont val="Tahoma"/>
        <family val="2"/>
      </rPr>
      <t>(art. 169 ust. 1)        (2:3)</t>
    </r>
  </si>
  <si>
    <t>Dochody należne jednostkom samorządu terytorialnego (5%)</t>
  </si>
  <si>
    <t>Urzędy Wojewódzkie</t>
  </si>
  <si>
    <t>Dochody ogółem                               w tym:</t>
  </si>
  <si>
    <t>Dochody budżetu państwa związane                     z realizacją zadań zlecanych jednostkom samorządu terytorialnego 
(Dowody osobiste)</t>
  </si>
  <si>
    <t>Dochody do odprowadze-                             nia do budżetu państwa                                                   - § 2350</t>
  </si>
  <si>
    <t>Dotacje podmiotowe udzielane z budżetu
Miasta Sławkowa w 2007 r.</t>
  </si>
  <si>
    <t xml:space="preserve">                                                        Załącznik Nr 14</t>
  </si>
  <si>
    <t xml:space="preserve">                                                        Załącznik Nr 15</t>
  </si>
  <si>
    <t>Plan przychodów i wydatków zakładów budżetowych 
Miasta Sławkowa na 2007 rok</t>
  </si>
  <si>
    <t>Plan przychodów i wydatków  dochodów własnych jednostek budżetowych
Miasta Sławkowa na 2007 rok</t>
  </si>
  <si>
    <t>Dochody i wydatki związane z realizacją własnych zadań bieżacych gmin w 2007 r.</t>
  </si>
  <si>
    <t>Razem wydatki + rozchody</t>
  </si>
  <si>
    <t>Wpływy z opłat za zarząd, użytkowanie 
i użytkowanie wieczyste nieruchomości</t>
  </si>
  <si>
    <t>zadania nadzorowane przez 
Wydział Spraw Obywatelskich i Migracji</t>
  </si>
  <si>
    <t>Dochody od osób prawnych, od osób fizycznych 
i od innych jednostek nieposiadających osobowości
 prawnej oraz wydatki związane z ich poborem</t>
  </si>
  <si>
    <t>2010 r.</t>
  </si>
  <si>
    <r>
      <t xml:space="preserve">9 </t>
    </r>
    <r>
      <rPr>
        <sz val="9"/>
        <rFont val="Tahoma"/>
        <family val="2"/>
      </rPr>
      <t>A</t>
    </r>
  </si>
  <si>
    <r>
      <t>9</t>
    </r>
    <r>
      <rPr>
        <sz val="10"/>
        <rFont val="Tahoma"/>
        <family val="2"/>
      </rPr>
      <t xml:space="preserve"> </t>
    </r>
    <r>
      <rPr>
        <sz val="9"/>
        <rFont val="Tahoma"/>
        <family val="2"/>
      </rPr>
      <t>B</t>
    </r>
  </si>
  <si>
    <r>
      <t xml:space="preserve">9 </t>
    </r>
    <r>
      <rPr>
        <sz val="9"/>
        <rFont val="Tahoma"/>
        <family val="2"/>
      </rPr>
      <t>C</t>
    </r>
  </si>
  <si>
    <t>1.1.</t>
  </si>
  <si>
    <t>Opracowanie dokumentacji  technicznej zadania "Modernizacja ulicy Piłsudskiego 
i Olkuskiej"
Rok realizacji: 2008</t>
  </si>
  <si>
    <t xml:space="preserve">URZĄD MIASTA
SŁAWKÓW </t>
  </si>
  <si>
    <t>1.2.</t>
  </si>
  <si>
    <t>"Modernizacja ulicy Piłsudskiego i Olkuskiej"
Rok realizacji: 2009-2010</t>
  </si>
  <si>
    <t>2.1.</t>
  </si>
  <si>
    <t>"Rewitalizacja zespołu parkowo-zamkowego 
i przebudowa infrastruktury ulicy Młyńskiej 
w Sławkowie"
Rok realizacji: 2007-2008</t>
  </si>
  <si>
    <t>2.2.</t>
  </si>
  <si>
    <t>"Kompleksowa przebudowa ulic Mały Rynek 
- Kościelna - Biskupia - Piekarska 
- Staropocztowa"
Rok realizacji: 2007-2008</t>
  </si>
  <si>
    <t>"Budowa nowych miejsc parkingowych 
na Rynku"
Rok realizacji: 2007</t>
  </si>
  <si>
    <t>"Modernizacja ulicy Wrocławskiej"
Rok realizacji: 2007-2008</t>
  </si>
  <si>
    <t>Opracowanie dokumentacji  technicznej zadania "Budowa parkingu przy ulicy Łosińskiej"
Rok realizacji: 2007</t>
  </si>
  <si>
    <t>"Budowa parkingu przy ulicy Łosińskiej"
Rok realizacji: 2007</t>
  </si>
  <si>
    <t>7.1</t>
  </si>
  <si>
    <t>Opracowanie dokumentacji  technicznej zadania "Kompleksowe przygotowanie infrastruktury terenów budowlanych osiedla Stawki"
Rok realizacji: 2007</t>
  </si>
  <si>
    <t>7.2</t>
  </si>
  <si>
    <t>"Kompleksowe przygotowanie infrastruktury terenów budowlanych osiedla Stawki"
Rok realizacji: 2007-2012</t>
  </si>
  <si>
    <t>"Modernizacja drogi na ulicy Fabrycznej"
Rok realizacji: 2006-2008</t>
  </si>
  <si>
    <t>9.1</t>
  </si>
  <si>
    <t>Opracowanie dokumentacji technicznej zadania "Budowa nowych miejsc parkingowych 
przy cmentarzu parafialnym"
Rok realizacji: 2007</t>
  </si>
  <si>
    <t>9.2</t>
  </si>
  <si>
    <t>"Budowa nowych miejsc parkingowych 
przy cmentarzu parafialnym"
Rok realizacji: 2008</t>
  </si>
  <si>
    <t>10.1</t>
  </si>
  <si>
    <t>Opracowanie dokumentacji technicznej zadania "Budowa wewnętrznego systemu 
dróg osiedla Hrubieszowska"
Rok realizacji: 2009</t>
  </si>
  <si>
    <t>10.2</t>
  </si>
  <si>
    <t>"Budowa wewnętrznego systemu dróg osiedla Hrubieszowska"
Rok realizacji: 2010-2013</t>
  </si>
  <si>
    <t>11.1</t>
  </si>
  <si>
    <t>Opracowanie dokumentacji technicznej zadania "Budowa drogi z poboczem 
na ul. Gen.W. Sikorskiego i PCK pomiędzy ul.Obrońców Westerplatte i Zawalną"
Rok realizacji: 2008</t>
  </si>
  <si>
    <t>11.2</t>
  </si>
  <si>
    <t>"Budowa drogi z poboczem na ul. Gen.W. Sikorskiego i PCK pomiędzy ul.Obrońców Westerplatte i Zawalną"
Rok realizacji: 2009-2010</t>
  </si>
  <si>
    <t>12.1</t>
  </si>
  <si>
    <t>Opracowanie dokumentacji technicznej zadania "Kompleksowa przebudowa ulic Świętojańska - Św.Jakuba - Podwalna 
- Kwartowska - Poprzeczna - Krzywda 
- 23-Stycznia"
Rok realizacji: 2009</t>
  </si>
  <si>
    <t>12.2</t>
  </si>
  <si>
    <t>"Kompleksowa przebudowa ulic Świętojańska 
- Św.Jakuba - Podwalna - Kwartowska 
- Poprzeczna - Krzywda - 23 Stycznia"
Rok realizacji: 2010-2011</t>
  </si>
  <si>
    <t>13.</t>
  </si>
  <si>
    <t>Opracowanie dokumentacji technicznej zadania "Kompleksowa przebudowa ulic Legionów Polskich - Siewierska - Wał 
- Wikle - Kozłowska - Zakościelna"
Rok realizacji: 2010</t>
  </si>
  <si>
    <t>14.</t>
  </si>
  <si>
    <t>Opracowanie dokumentacji technicznej zadania "Kompleksowa przebudowa infrastruktury technicznej sławkowskiego Rynku"
Rok realizacji: 2010</t>
  </si>
  <si>
    <t>15.</t>
  </si>
  <si>
    <t>Projekt "System Elektronicznej Komunikacji Administracji Publicznej w Województwie Śląskim (SEKAP)"
Rok realizacji: 2007</t>
  </si>
  <si>
    <t>16.1</t>
  </si>
  <si>
    <t>Opracowanie dokumentacji technicznej zadania "Przeprowadzenie kompleksowej termomodernizacji budynku Szkoły Podstawowej" 
Rok realizacji: 2007</t>
  </si>
  <si>
    <t>16.2</t>
  </si>
  <si>
    <t>"Przeprowadzenie kompleksowej termomodernizacji budynku Szkoły Podstawowej"
Rok realizacji: 2007</t>
  </si>
  <si>
    <t>17.1</t>
  </si>
  <si>
    <t>17.2</t>
  </si>
  <si>
    <t>"Przeprowadzenie kompleksowej modernizacji istniejących obiektów sportowych istniejących SP oraz budowa nowych"
Rok realizacji: 2008-2009</t>
  </si>
  <si>
    <t>18.1</t>
  </si>
  <si>
    <t>Opracowanie dokumentacji technicznej zadania "Budowa segmentu B w Zespole Szkół - etap II wraz z wyposażeniem"
Rok realizacji: 2008</t>
  </si>
  <si>
    <t>18.2</t>
  </si>
  <si>
    <t>"Budowa segmentu B w Zespole Szkół - etap II 
wraz z wyposażeniem"
Rok realizacji: 2009-2010</t>
  </si>
  <si>
    <t>19.</t>
  </si>
  <si>
    <t>Opracowanie dokumentacji technicznej zadania "Budowa basenu przy Zespole Szkół"
Rok realizacji: 2010</t>
  </si>
  <si>
    <t>20.1</t>
  </si>
  <si>
    <t>20.2</t>
  </si>
  <si>
    <t>21.1</t>
  </si>
  <si>
    <t>21.2</t>
  </si>
  <si>
    <t>"Budowa kanalizacji sanitarnej 
- zlewnia B - etap I"
Rok realizacji: 2008-2010</t>
  </si>
  <si>
    <t>22.</t>
  </si>
  <si>
    <t>"Budowa systemu oświetlenia osiedla Hrubieszowska"
Rok realizacji: 2007-2009</t>
  </si>
  <si>
    <t>23.</t>
  </si>
  <si>
    <t>"Modernizacja stacji uzdatniania wody - etap II"
Rok realizacji: 2007-2008</t>
  </si>
  <si>
    <t>24.</t>
  </si>
  <si>
    <t>"Budowa sieci gazu średnioprężnego w części południowej miasta - Hrubieszowska - etap II"
Rok realizacji: 2007-2009</t>
  </si>
  <si>
    <t>25.</t>
  </si>
  <si>
    <t>Opracowanie dokumentacji technicznej zadania "Budowa sieci gazowej w części 
północno-wschodniej Sławkowa"
Rok realizacji: 2010</t>
  </si>
  <si>
    <t>26.1</t>
  </si>
  <si>
    <t>26.2</t>
  </si>
  <si>
    <t>27.1</t>
  </si>
  <si>
    <t>Opracowanie dokumentacji technicznej zadania "Rewitalizacja zabytkowego budynku Działu Kultury Dawnej MOK"
Rok realizacji: 2007</t>
  </si>
  <si>
    <t>27.2</t>
  </si>
  <si>
    <t>"Rewitalizacja zabytkowego budynku Działu Kultury Dawnej MOK"
Rok realizacji: 2008-2009</t>
  </si>
  <si>
    <t>28.1</t>
  </si>
  <si>
    <t>Opracowanie dokumentacji technicznej zadania "Przeprowadzenie kompleksowej modernizacji budynku MOK"
Rok realizacji: 2009</t>
  </si>
  <si>
    <t>28.2</t>
  </si>
  <si>
    <t>"Przeprowadzenie kompleksowej modernizacji budynku MOK"
Rok realizacji: 2010-2011</t>
  </si>
  <si>
    <t>29.1</t>
  </si>
  <si>
    <t>Opracowanie dokumentacji technicznej zadania "Przeprowadzenie modernizacji obiektu na ul. Kościelnej"
Rok realizacji: 2007</t>
  </si>
  <si>
    <t>29.2</t>
  </si>
  <si>
    <t>"Przeprowadzenie modernizacji obiektu 
na ul. Kościelnej"
Rok realizacji: 2008-2009</t>
  </si>
  <si>
    <t>Budowa pawilonu socjalnego - II etap</t>
  </si>
  <si>
    <t xml:space="preserve">Termoizolacja  budynku Urzędu Miasta przy ulicy Łosińskiej </t>
  </si>
  <si>
    <t>Zakup centrali telefonicznej  oraz kserokopiarek</t>
  </si>
  <si>
    <t>Zakup sprzętu komputerowego wraz z oprogramowaniem</t>
  </si>
  <si>
    <t xml:space="preserve">Wykonanie schodów od łącznika do kompleksu obiektów sportowych </t>
  </si>
  <si>
    <t>Zakup sprzętu kuchennego</t>
  </si>
  <si>
    <t xml:space="preserve">Kompleksowa dokumentacja techniczna związana z dostosowaniem parteru budynku Schroniska Młodzieżowego dla osób niepełnosprawnych </t>
  </si>
  <si>
    <t>rok budżetowy 2007 (7+8+9+10)</t>
  </si>
  <si>
    <t>Zadania inwestycyjne Miasta Sławkowa w 2007 r.</t>
  </si>
  <si>
    <t>Regionalny Program Operacyjny Województwa Śląskiego na lata 2007-2013
7. Transport
7.1. Modernizacja i rozbudowa sieci drogowej
Modernizacja ulicy Piłsudskiego i Olkuskiej</t>
  </si>
  <si>
    <t>Regionalny Program Operacyjny Województwa Śląskiego na lata 2007-2013
1. Badania i rozwój technologiczny, innowacje i przedsiębiorczość
1.1. Wzmocnienie atrakcyjności regionu
Rewitalizacja zespołu parkowo-zamkowego i przebudowa infrastruktury ulicy Młyńskiej w Sławkowie</t>
  </si>
  <si>
    <t>Regionalny Program Operacyjny Województwa Śląskiego na lata 2007-2013
1. Badania i rozwój technologiczny, innowacje i przedsiębiorczość
1.1. Wzmocnienie atrakcyjności regionu
Kompleksowa przebudowa ulic Mały Rynek- Kościelna - Biskupia - Piekarska - Staropocztowa</t>
  </si>
  <si>
    <t>Regionalny Program Operacyjny Województwa Śląskiego na lata 2007-2013
7. Transport
7.1. Modernizacja i rozbudowa sieci drogowej
Modernizacja drogi na ulicy Fabrycznej</t>
  </si>
  <si>
    <t>Regionalny Program Operacyjny Województwa Śląskiego na lata 2007-2013
7. Transport
7.1. Modernizacja i rozbudowa sieci drogowej
Budowa drogi z poboczem na ul. Gen.W.Sikorskiego i PCK pomiędzy ul. Obrońców Westerplatte i Zawalną</t>
  </si>
  <si>
    <t>Regionalny Program Operacyjny Województwa Śląskiego na lata 2007-2013
1. Badania i rozwój technologiczny, innowacje i przedsiębiorczość
1.1. Wzmocnienie atrakcyjności regionu
Kompleksowa przebudowa ulic Świętojańska - Św.Jakuba - Podwalna - Kwartowska -Poprzeczna -Krzywda - 23-Stycznia</t>
  </si>
  <si>
    <t>ZPORR 2004-2006
1. Rozbudowa i modernizacja infrastruktury służącej wzmocnieniu konkurencyjności regionów
1.5 Infrastruktura społeczeństwa informacyjnego
Projekt "System Elektronicznej Komunikacji Administracji Publicznej w Województwie Śląskim (SEKAP)"</t>
  </si>
  <si>
    <t>Regionalny Program Operacyjny Województwa Śląskiego na lata 2007-2013
8. Infrastruktura edukacyjna
8.2 Infrastruktura placówek oświaty
Przeprowadzenie kompleksowej termomodernizacji budynku Szkoły Podstawowej</t>
  </si>
  <si>
    <t>2.0</t>
  </si>
  <si>
    <t>Regionalny Program Operacyjny Województwa Śląskiego na lata 2007-2013
8. Infrastruktura edukacyjna
8.2 Infrastruktura placówek oświaty
Przeprowadzenie kompleksowej modernizacji istniejących obiektów sportowych SP oraz budowa nowych</t>
  </si>
  <si>
    <t>Regionalny Program Operacyjny Województwa Śląskiego na lata 2007-2013
8. Infrastruktura edukacyjna
8.2 Infrastruktura placówek oświaty
Budowa segmentu B w Zespole Szkół - etap II wraz z wyposażeniem</t>
  </si>
  <si>
    <t>Regionalny Program Operacyjny Województwa Śląskiego na lata 2007-2013
9. Zdrowie i rekreacja
9.2 Infrastruktura lecznictwa otwartego
Przeprowadzenie termomodernizacji budynku SP ZOZ wraz z likwidacją barier architektonicznych</t>
  </si>
  <si>
    <t>Regionalny Program Operacyjny Województwa Śląskiego na lata 2007-2013
5. Środowisko
5.1 Gospodarka wodno-ściekowa
Budowa kanalizacji sanitarnej - zlewnia B - etap I</t>
  </si>
  <si>
    <t>2.4</t>
  </si>
  <si>
    <t>Regionalny Program Operacyjny Województwa Śląskiego na lata 2007-2013
3. Turystyka
3.2 Infrastruktura zaplecza turystycznego
Budowa ścieżki rowerowej wewnętrznej z uwzględnieniem przebiegu przez rejon Walcowni</t>
  </si>
  <si>
    <t>2.5</t>
  </si>
  <si>
    <t>Regionalny Program Operacyjny Województwa Śląskiego na lata 2007-2013
4. Kultura
4.1 Infrastruktura kultury
Rewitalizacja zabytkowego Działu Kultury Dawnej MOK</t>
  </si>
  <si>
    <t>2.6</t>
  </si>
  <si>
    <t>Regionalny Program Operacyjny Województwa Śląskiego na lata 2007-2013
4. Kultura
4.1 Infrastruktura kultury
Przeprowadzenie kompleksowej modernizacji budynku MOK</t>
  </si>
  <si>
    <t>2.7</t>
  </si>
  <si>
    <t xml:space="preserve">Regionalny Program Operacyjny Województwa Śląskiego na lata 2007-2013
1.Badania i rozwój technologiczny, innowacje i przedsiębiorczość
1.1. Wzmocnienie atrakcyjności inwestycyjnej regionu
Przeprowadzenie modernizacji obiektu na ul. Kościelnej </t>
  </si>
  <si>
    <t xml:space="preserve">                                    Załącznik Nr 4</t>
  </si>
  <si>
    <t>Stan środków pieniężnych na początek roku</t>
  </si>
  <si>
    <t>Stan środków obrotowych netto na początek roku</t>
  </si>
  <si>
    <t>Stan środków obrotowych netto na koniec roku</t>
  </si>
  <si>
    <t>Stan środków pieniężnych na koniec roku</t>
  </si>
  <si>
    <t>Kwota długu na dzień 31.12.2006</t>
  </si>
  <si>
    <t>Pożyczek</t>
  </si>
  <si>
    <t>2.1.1.</t>
  </si>
  <si>
    <t>Limity wydatków na wieloletnie programy inwestycyjne w latach 2007 - 2010</t>
  </si>
  <si>
    <t>Wydatki na programy i projekty realizowane ze środków pochodzących z funduszy strukturalnych i Funduszu Spójności</t>
  </si>
  <si>
    <t xml:space="preserve">Pielęgnacja zieleni miejskiej w tym cięcia techniczne drzew przydrożnych zagrażających bezpieczeństwu: </t>
  </si>
  <si>
    <t>Opracowanie dokumentacji technicznej zadania "Budowa kanalizacji sanitarnej - zlewnia B - etap I"
Rok realizacji: 2007-2008</t>
  </si>
  <si>
    <t>działalność wspomagająca rozwój wspólnot
i społeczności lokalnej miasta Sławkowa</t>
  </si>
  <si>
    <t>upowszechnianie kultury fizycznej i sportu</t>
  </si>
  <si>
    <t>podtrzymywanie tradycji narodowej, pielęgnowanie polskości i świadomości narodowej, 
obywatelskiej i kulturowej</t>
  </si>
  <si>
    <t>Wpływy z podatku rolnego, podatku leśnego, podatku 
od czynności cywilnoprawnych, podatków i opłat 
lokalnych od osób prawnych i innych jednostek organizacyjnych</t>
  </si>
  <si>
    <t>Samochód Straż Miejska</t>
  </si>
  <si>
    <t>Przystosowanie pomieszczeń pod siłownię Zespołu Szkół</t>
  </si>
  <si>
    <t xml:space="preserve">Budowa oczyszczalni ścieków wraz z kanlizacją sanitarną w zlewni C,D,E - dla obsługi Euroterminalu </t>
  </si>
  <si>
    <t>1. Dotacja przedmiotowa dla zakładu budżetowego</t>
  </si>
  <si>
    <t>1.13</t>
  </si>
  <si>
    <t>Miejska Biblioteka Publiczna - kącik ekologiczny</t>
  </si>
  <si>
    <t>Likwidacja "dzikich wysypisk" 
 ul. Stawki i ul. Okradzionowska</t>
  </si>
  <si>
    <t xml:space="preserve">Modernizacja SP ZOZ w Sławkowie - etap I - Odwodnienie budynku </t>
  </si>
  <si>
    <t>Modernizacja SP ZOZ w Sławkowie - etap II - "Przeprowadzenie termomodernizacji budynku wraz z likwidacją barier architektonicznych"
Rok realizacji: 2009-2010</t>
  </si>
  <si>
    <t>Opracowanie dokumentacji technicznej zadania. Modernizacja SP ZOZ w Sławkowie - etap II - "Przeprowadzenie termomodernizacji budynku  wraz z likwidacją barier architektonicznych"
Rok realizacji: 2008</t>
  </si>
  <si>
    <t xml:space="preserve">             Załącznik Nr 1</t>
  </si>
  <si>
    <t xml:space="preserve">             do uchwały budżetowej Rady Miasta Sławkowa Nr IV/19/06 z dnia 28.12.2006r.</t>
  </si>
  <si>
    <t>do uchwały budżetowej Rady Miasta Sławkowa Nr IV/19/06 z dnia 28.12.2006r.</t>
  </si>
  <si>
    <t xml:space="preserve"> Załącznik Nr 3</t>
  </si>
  <si>
    <t>Załącznik Nr 3a</t>
  </si>
  <si>
    <t xml:space="preserve"> Załącznik Nr 5</t>
  </si>
  <si>
    <t>Załącznik Nr 6</t>
  </si>
  <si>
    <t>Załącznik Nr 8</t>
  </si>
  <si>
    <t>Załącznik Nr 9</t>
  </si>
  <si>
    <t>Załącznik Nr 10</t>
  </si>
  <si>
    <t>Załącznik Nr 12</t>
  </si>
  <si>
    <t>Załącznik Nr 11</t>
  </si>
  <si>
    <t>Załącznik Nr 13</t>
  </si>
  <si>
    <t xml:space="preserve">                                           do uchwały budżetowej Rady Miasta Sławkowa Nr IV/19/06 z dnia 28.12.2006r.</t>
  </si>
  <si>
    <t>Opracowanie dokumentacji technicznej zadania "Przeprowadzenie kompleksowej modernizacji istniejących obiektów sportowych istniejących SP oraz budowa nowych" Rok realizacji: 2007</t>
  </si>
  <si>
    <t>Opracowanie dokumentacji zadania "Budowa ścieżki rowerowej wewnętrznej 
z uwzględnieniem przebiegu przez rejon Walcowni" Rok realizacji: 2007</t>
  </si>
  <si>
    <t>"Budowa ścieżki rowerowej wewnętrznej 
z uwzględnieniem przebiegu przez rejon Walcowni"  Rok realizacji: 2008-2009</t>
  </si>
  <si>
    <t>Dotacje przedmiotowe oraz celowe na inwestycje dla zakładu budżetowego 
udzielane z budżetu Miasta Sławkowa w 2007 r.</t>
  </si>
  <si>
    <t>2. Dotacja celowa dla zakładu budżetowego na wydatki inwestycyjne</t>
  </si>
  <si>
    <t xml:space="preserve">Budowa oczyszczalni ścieków wraz z kanalizacją sanitarną w zlewni C,D,E - dla obsługi Euroterminalu </t>
  </si>
  <si>
    <t>Samochód dla Straży Miejskiej</t>
  </si>
  <si>
    <t xml:space="preserve">                                                        do uchwały budżetowej Rady Miasta Sławkowa Nr IV/19/06 z dnia 28.12.2006r.</t>
  </si>
  <si>
    <r>
      <t xml:space="preserve">spłaty zadłużenia po uwzględnieniu wyłączeń </t>
    </r>
    <r>
      <rPr>
        <sz val="10"/>
        <rFont val="Tahoma"/>
        <family val="2"/>
      </rPr>
      <t>(art. 169 ust.3)      (2.1+2.3):3</t>
    </r>
  </si>
  <si>
    <r>
      <t xml:space="preserve">* Ogólna kwota zadań inwestycyjnych wynosi </t>
    </r>
    <r>
      <rPr>
        <b/>
        <sz val="10"/>
        <rFont val="Tahoma"/>
        <family val="2"/>
      </rPr>
      <t>4.947.567 zł.</t>
    </r>
    <r>
      <rPr>
        <sz val="10"/>
        <rFont val="Tahoma"/>
        <family val="2"/>
      </rPr>
      <t xml:space="preserve"> z czego w Wieloletnim Programie Inwestycyjnym (Zał. Nr 3) znajduje się kwota </t>
    </r>
    <r>
      <rPr>
        <b/>
        <sz val="10"/>
        <rFont val="Tahoma"/>
        <family val="2"/>
      </rPr>
      <t>4.553.962 zł</t>
    </r>
    <r>
      <rPr>
        <sz val="10"/>
        <rFont val="Tahoma"/>
        <family val="2"/>
      </rPr>
      <t>. natomiast kwota dotacji celowych dla zakładu budżetowego wynosi</t>
    </r>
    <r>
      <rPr>
        <b/>
        <sz val="10"/>
        <rFont val="Tahoma"/>
        <family val="2"/>
      </rPr>
      <t xml:space="preserve"> 393.605 zł</t>
    </r>
    <r>
      <rPr>
        <sz val="10"/>
        <rFont val="Tahoma"/>
        <family val="2"/>
      </rPr>
      <t xml:space="preserve">.  (Zał. Nr 11)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</si>
</sst>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0"/>
      <color indexed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i/>
      <sz val="9"/>
      <name val="Tahoma"/>
      <family val="2"/>
    </font>
    <font>
      <b/>
      <sz val="10"/>
      <color indexed="10"/>
      <name val="Tahoma"/>
      <family val="2"/>
    </font>
    <font>
      <b/>
      <sz val="10"/>
      <color indexed="10"/>
      <name val="Arial CE"/>
      <family val="0"/>
    </font>
    <font>
      <sz val="14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sz val="5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18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18" applyFont="1">
      <alignment/>
      <protection/>
    </xf>
    <xf numFmtId="0" fontId="16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3" fontId="20" fillId="0" borderId="7" xfId="0" applyNumberFormat="1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1" fontId="27" fillId="0" borderId="20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1" fontId="30" fillId="0" borderId="22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27" fillId="0" borderId="23" xfId="0" applyNumberFormat="1" applyFont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/>
    </xf>
    <xf numFmtId="1" fontId="27" fillId="0" borderId="25" xfId="0" applyNumberFormat="1" applyFont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9" fillId="0" borderId="18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horizontal="center" vertical="center" wrapText="1"/>
    </xf>
    <xf numFmtId="3" fontId="30" fillId="0" borderId="2" xfId="0" applyNumberFormat="1" applyFont="1" applyBorder="1" applyAlignment="1">
      <alignment horizontal="center" vertical="center" wrapText="1"/>
    </xf>
    <xf numFmtId="3" fontId="30" fillId="0" borderId="27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1" fontId="30" fillId="0" borderId="26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30" fillId="0" borderId="25" xfId="0" applyNumberFormat="1" applyFont="1" applyBorder="1" applyAlignment="1">
      <alignment horizontal="center" vertical="center"/>
    </xf>
    <xf numFmtId="1" fontId="30" fillId="0" borderId="21" xfId="0" applyNumberFormat="1" applyFont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1" fontId="32" fillId="0" borderId="0" xfId="0" applyNumberFormat="1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30" fillId="0" borderId="2" xfId="0" applyNumberFormat="1" applyFont="1" applyBorder="1" applyAlignment="1">
      <alignment horizontal="center" vertical="center"/>
    </xf>
    <xf numFmtId="1" fontId="30" fillId="0" borderId="28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/>
    </xf>
    <xf numFmtId="1" fontId="27" fillId="0" borderId="2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/>
    </xf>
    <xf numFmtId="1" fontId="30" fillId="0" borderId="25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 wrapText="1"/>
    </xf>
    <xf numFmtId="3" fontId="29" fillId="0" borderId="27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3" fontId="30" fillId="0" borderId="9" xfId="0" applyNumberFormat="1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/>
    </xf>
    <xf numFmtId="3" fontId="27" fillId="0" borderId="4" xfId="0" applyNumberFormat="1" applyFont="1" applyBorder="1" applyAlignment="1">
      <alignment horizontal="center" vertical="center" wrapText="1"/>
    </xf>
    <xf numFmtId="3" fontId="30" fillId="0" borderId="30" xfId="0" applyNumberFormat="1" applyFont="1" applyBorder="1" applyAlignment="1">
      <alignment horizontal="center" vertical="center"/>
    </xf>
    <xf numFmtId="1" fontId="30" fillId="0" borderId="7" xfId="0" applyNumberFormat="1" applyFont="1" applyBorder="1" applyAlignment="1">
      <alignment horizontal="center" vertical="center"/>
    </xf>
    <xf numFmtId="1" fontId="30" fillId="0" borderId="5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 wrapText="1"/>
    </xf>
    <xf numFmtId="1" fontId="27" fillId="0" borderId="2" xfId="0" applyNumberFormat="1" applyFont="1" applyFill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 wrapText="1"/>
    </xf>
    <xf numFmtId="3" fontId="30" fillId="0" borderId="7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1" fontId="34" fillId="0" borderId="28" xfId="0" applyNumberFormat="1" applyFont="1" applyBorder="1" applyAlignment="1">
      <alignment horizontal="center" vertical="center"/>
    </xf>
    <xf numFmtId="1" fontId="30" fillId="0" borderId="31" xfId="0" applyNumberFormat="1" applyFont="1" applyBorder="1" applyAlignment="1">
      <alignment horizontal="center" vertical="center"/>
    </xf>
    <xf numFmtId="3" fontId="27" fillId="0" borderId="32" xfId="0" applyNumberFormat="1" applyFont="1" applyBorder="1" applyAlignment="1">
      <alignment horizontal="center" vertical="center" wrapText="1"/>
    </xf>
    <xf numFmtId="1" fontId="27" fillId="0" borderId="31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 vertical="center"/>
    </xf>
    <xf numFmtId="1" fontId="36" fillId="0" borderId="23" xfId="0" applyNumberFormat="1" applyFont="1" applyBorder="1" applyAlignment="1">
      <alignment horizontal="center" vertical="center"/>
    </xf>
    <xf numFmtId="3" fontId="37" fillId="0" borderId="25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3" fontId="20" fillId="0" borderId="15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20" fillId="0" borderId="26" xfId="0" applyNumberFormat="1" applyFont="1" applyBorder="1" applyAlignment="1">
      <alignment horizontal="right"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35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15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3" fontId="17" fillId="0" borderId="6" xfId="0" applyNumberFormat="1" applyFont="1" applyBorder="1" applyAlignment="1">
      <alignment horizontal="right" vertical="center" wrapText="1"/>
    </xf>
    <xf numFmtId="3" fontId="20" fillId="0" borderId="25" xfId="0" applyNumberFormat="1" applyFont="1" applyBorder="1" applyAlignment="1">
      <alignment horizontal="right" vertical="center" wrapText="1"/>
    </xf>
    <xf numFmtId="3" fontId="20" fillId="0" borderId="36" xfId="0" applyNumberFormat="1" applyFont="1" applyBorder="1" applyAlignment="1">
      <alignment horizontal="right" vertical="center" wrapText="1"/>
    </xf>
    <xf numFmtId="3" fontId="20" fillId="0" borderId="28" xfId="0" applyNumberFormat="1" applyFont="1" applyBorder="1" applyAlignment="1">
      <alignment horizontal="right" vertical="center" wrapText="1"/>
    </xf>
    <xf numFmtId="3" fontId="17" fillId="0" borderId="28" xfId="0" applyNumberFormat="1" applyFont="1" applyBorder="1" applyAlignment="1">
      <alignment horizontal="right" vertical="center" wrapText="1"/>
    </xf>
    <xf numFmtId="3" fontId="20" fillId="0" borderId="37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/>
    </xf>
    <xf numFmtId="3" fontId="17" fillId="0" borderId="15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3" fontId="20" fillId="0" borderId="36" xfId="0" applyNumberFormat="1" applyFont="1" applyBorder="1" applyAlignment="1">
      <alignment horizontal="right" vertical="center"/>
    </xf>
    <xf numFmtId="3" fontId="20" fillId="0" borderId="26" xfId="0" applyNumberFormat="1" applyFont="1" applyBorder="1" applyAlignment="1">
      <alignment horizontal="right" vertical="center"/>
    </xf>
    <xf numFmtId="3" fontId="20" fillId="0" borderId="35" xfId="0" applyNumberFormat="1" applyFont="1" applyBorder="1" applyAlignment="1">
      <alignment horizontal="right" vertical="center"/>
    </xf>
    <xf numFmtId="3" fontId="17" fillId="0" borderId="26" xfId="0" applyNumberFormat="1" applyFont="1" applyBorder="1" applyAlignment="1">
      <alignment horizontal="right" vertical="center"/>
    </xf>
    <xf numFmtId="3" fontId="17" fillId="0" borderId="35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" fontId="17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right" vertical="top"/>
    </xf>
    <xf numFmtId="0" fontId="40" fillId="0" borderId="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3" fontId="40" fillId="0" borderId="15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right" vertical="center"/>
    </xf>
    <xf numFmtId="4" fontId="17" fillId="0" borderId="41" xfId="0" applyNumberFormat="1" applyFont="1" applyBorder="1" applyAlignment="1">
      <alignment horizontal="right" vertical="center"/>
    </xf>
    <xf numFmtId="4" fontId="17" fillId="0" borderId="42" xfId="0" applyNumberFormat="1" applyFont="1" applyBorder="1" applyAlignment="1">
      <alignment horizontal="right" vertical="center"/>
    </xf>
    <xf numFmtId="4" fontId="17" fillId="0" borderId="43" xfId="0" applyNumberFormat="1" applyFont="1" applyBorder="1" applyAlignment="1">
      <alignment horizontal="right" vertical="center"/>
    </xf>
    <xf numFmtId="4" fontId="17" fillId="0" borderId="35" xfId="0" applyNumberFormat="1" applyFont="1" applyBorder="1" applyAlignment="1">
      <alignment horizontal="right" vertical="center"/>
    </xf>
    <xf numFmtId="4" fontId="20" fillId="0" borderId="35" xfId="0" applyNumberFormat="1" applyFont="1" applyBorder="1" applyAlignment="1">
      <alignment horizontal="right" vertical="center"/>
    </xf>
    <xf numFmtId="4" fontId="17" fillId="0" borderId="15" xfId="0" applyNumberFormat="1" applyFont="1" applyBorder="1" applyAlignment="1">
      <alignment horizontal="right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4" fontId="17" fillId="4" borderId="12" xfId="0" applyNumberFormat="1" applyFont="1" applyFill="1" applyBorder="1" applyAlignment="1">
      <alignment horizontal="right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4" fontId="17" fillId="4" borderId="35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7" fillId="0" borderId="9" xfId="0" applyNumberFormat="1" applyFont="1" applyBorder="1" applyAlignment="1">
      <alignment horizontal="right" vertical="center" wrapText="1"/>
    </xf>
    <xf numFmtId="3" fontId="17" fillId="0" borderId="9" xfId="0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/>
    </xf>
    <xf numFmtId="3" fontId="17" fillId="0" borderId="44" xfId="0" applyNumberFormat="1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4" fontId="17" fillId="0" borderId="15" xfId="0" applyNumberFormat="1" applyFont="1" applyBorder="1" applyAlignment="1">
      <alignment horizontal="right" vertical="center" wrapText="1"/>
    </xf>
    <xf numFmtId="4" fontId="17" fillId="0" borderId="45" xfId="0" applyNumberFormat="1" applyFont="1" applyBorder="1" applyAlignment="1">
      <alignment horizontal="right" vertical="center"/>
    </xf>
    <xf numFmtId="4" fontId="17" fillId="0" borderId="46" xfId="0" applyNumberFormat="1" applyFont="1" applyBorder="1" applyAlignment="1">
      <alignment horizontal="right" vertical="center"/>
    </xf>
    <xf numFmtId="10" fontId="17" fillId="0" borderId="1" xfId="0" applyNumberFormat="1" applyFont="1" applyBorder="1" applyAlignment="1">
      <alignment horizontal="right" vertical="center" wrapText="1"/>
    </xf>
    <xf numFmtId="10" fontId="17" fillId="0" borderId="15" xfId="0" applyNumberFormat="1" applyFont="1" applyBorder="1" applyAlignment="1">
      <alignment horizontal="right" vertical="center" wrapText="1"/>
    </xf>
    <xf numFmtId="10" fontId="17" fillId="0" borderId="9" xfId="0" applyNumberFormat="1" applyFont="1" applyBorder="1" applyAlignment="1">
      <alignment horizontal="right" vertical="center" wrapText="1"/>
    </xf>
    <xf numFmtId="10" fontId="17" fillId="0" borderId="12" xfId="0" applyNumberFormat="1" applyFont="1" applyBorder="1" applyAlignment="1">
      <alignment horizontal="right" vertical="center" wrapText="1"/>
    </xf>
    <xf numFmtId="0" fontId="17" fillId="0" borderId="4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1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4" fontId="10" fillId="0" borderId="0" xfId="0" applyNumberFormat="1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" fontId="20" fillId="2" borderId="1" xfId="0" applyNumberFormat="1" applyFont="1" applyFill="1" applyBorder="1" applyAlignment="1">
      <alignment horizontal="center" vertical="center" wrapText="1"/>
    </xf>
    <xf numFmtId="1" fontId="20" fillId="2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right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42" fontId="17" fillId="5" borderId="4" xfId="0" applyNumberFormat="1" applyFont="1" applyFill="1" applyBorder="1" applyAlignment="1">
      <alignment horizontal="center" vertical="center" wrapText="1"/>
    </xf>
    <xf numFmtId="42" fontId="17" fillId="5" borderId="10" xfId="0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4" fontId="19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20" fillId="2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 vertical="center"/>
    </xf>
    <xf numFmtId="3" fontId="28" fillId="0" borderId="36" xfId="0" applyNumberFormat="1" applyFont="1" applyBorder="1" applyAlignment="1">
      <alignment horizontal="right" vertical="center"/>
    </xf>
    <xf numFmtId="3" fontId="24" fillId="0" borderId="35" xfId="0" applyNumberFormat="1" applyFont="1" applyBorder="1" applyAlignment="1">
      <alignment horizontal="right" vertical="center"/>
    </xf>
    <xf numFmtId="3" fontId="28" fillId="0" borderId="15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3" fontId="28" fillId="0" borderId="35" xfId="0" applyNumberFormat="1" applyFont="1" applyBorder="1" applyAlignment="1">
      <alignment horizontal="right" vertical="center"/>
    </xf>
    <xf numFmtId="3" fontId="33" fillId="0" borderId="15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3" fontId="28" fillId="0" borderId="36" xfId="20" applyNumberFormat="1" applyFont="1" applyBorder="1" applyAlignment="1">
      <alignment horizontal="right" vertical="center"/>
    </xf>
    <xf numFmtId="3" fontId="20" fillId="0" borderId="36" xfId="20" applyNumberFormat="1" applyFont="1" applyBorder="1" applyAlignment="1">
      <alignment horizontal="right" vertical="center"/>
    </xf>
    <xf numFmtId="3" fontId="28" fillId="0" borderId="47" xfId="0" applyNumberFormat="1" applyFont="1" applyBorder="1" applyAlignment="1">
      <alignment horizontal="right" vertical="center"/>
    </xf>
    <xf numFmtId="3" fontId="18" fillId="0" borderId="36" xfId="20" applyNumberFormat="1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3" fontId="20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1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4" fontId="24" fillId="0" borderId="1" xfId="0" applyNumberFormat="1" applyFont="1" applyBorder="1" applyAlignment="1">
      <alignment horizontal="right" vertical="center"/>
    </xf>
    <xf numFmtId="4" fontId="24" fillId="0" borderId="1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vertical="center" wrapText="1"/>
    </xf>
    <xf numFmtId="4" fontId="24" fillId="0" borderId="4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4" fontId="24" fillId="0" borderId="2" xfId="0" applyNumberFormat="1" applyFont="1" applyBorder="1" applyAlignment="1">
      <alignment horizontal="right" vertical="center"/>
    </xf>
    <xf numFmtId="4" fontId="24" fillId="0" borderId="4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left" vertical="center" wrapText="1"/>
    </xf>
    <xf numFmtId="2" fontId="24" fillId="0" borderId="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" fontId="42" fillId="0" borderId="25" xfId="0" applyNumberFormat="1" applyFont="1" applyBorder="1" applyAlignment="1">
      <alignment vertical="center"/>
    </xf>
    <xf numFmtId="0" fontId="42" fillId="0" borderId="36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4" fontId="20" fillId="0" borderId="9" xfId="0" applyNumberFormat="1" applyFont="1" applyBorder="1" applyAlignment="1">
      <alignment vertical="center"/>
    </xf>
    <xf numFmtId="0" fontId="19" fillId="0" borderId="0" xfId="18" applyFont="1">
      <alignment/>
      <protection/>
    </xf>
    <xf numFmtId="0" fontId="42" fillId="2" borderId="1" xfId="18" applyFont="1" applyFill="1" applyBorder="1" applyAlignment="1">
      <alignment horizontal="center" vertical="center" wrapText="1"/>
      <protection/>
    </xf>
    <xf numFmtId="0" fontId="21" fillId="0" borderId="1" xfId="18" applyFont="1" applyBorder="1" applyAlignment="1">
      <alignment horizontal="center" vertical="center"/>
      <protection/>
    </xf>
    <xf numFmtId="4" fontId="42" fillId="0" borderId="1" xfId="18" applyNumberFormat="1" applyFont="1" applyBorder="1">
      <alignment/>
      <protection/>
    </xf>
    <xf numFmtId="0" fontId="19" fillId="0" borderId="1" xfId="18" applyFont="1" applyBorder="1">
      <alignment/>
      <protection/>
    </xf>
    <xf numFmtId="0" fontId="19" fillId="0" borderId="1" xfId="18" applyFont="1" applyBorder="1" applyAlignment="1">
      <alignment horizontal="center"/>
      <protection/>
    </xf>
    <xf numFmtId="4" fontId="19" fillId="0" borderId="1" xfId="18" applyNumberFormat="1" applyFont="1" applyBorder="1">
      <alignment/>
      <protection/>
    </xf>
    <xf numFmtId="4" fontId="19" fillId="0" borderId="1" xfId="18" applyNumberFormat="1" applyFont="1" applyBorder="1" applyAlignment="1">
      <alignment/>
      <protection/>
    </xf>
    <xf numFmtId="0" fontId="19" fillId="0" borderId="1" xfId="18" applyFont="1" applyBorder="1" applyAlignment="1">
      <alignment/>
      <protection/>
    </xf>
    <xf numFmtId="0" fontId="19" fillId="0" borderId="26" xfId="18" applyFont="1" applyBorder="1">
      <alignment/>
      <protection/>
    </xf>
    <xf numFmtId="0" fontId="19" fillId="0" borderId="48" xfId="18" applyFont="1" applyBorder="1" applyAlignment="1">
      <alignment/>
      <protection/>
    </xf>
    <xf numFmtId="0" fontId="19" fillId="0" borderId="20" xfId="18" applyFont="1" applyBorder="1" applyAlignment="1">
      <alignment/>
      <protection/>
    </xf>
    <xf numFmtId="4" fontId="19" fillId="0" borderId="26" xfId="18" applyNumberFormat="1" applyFont="1" applyBorder="1">
      <alignment/>
      <protection/>
    </xf>
    <xf numFmtId="4" fontId="19" fillId="0" borderId="26" xfId="18" applyNumberFormat="1" applyFont="1" applyBorder="1" applyAlignment="1">
      <alignment/>
      <protection/>
    </xf>
    <xf numFmtId="0" fontId="9" fillId="0" borderId="0" xfId="18" applyFont="1" applyAlignment="1">
      <alignment horizontal="center" vertical="center"/>
      <protection/>
    </xf>
    <xf numFmtId="0" fontId="42" fillId="2" borderId="15" xfId="18" applyFont="1" applyFill="1" applyBorder="1" applyAlignment="1">
      <alignment horizontal="center" vertical="center" wrapText="1"/>
      <protection/>
    </xf>
    <xf numFmtId="0" fontId="21" fillId="0" borderId="14" xfId="18" applyFont="1" applyBorder="1" applyAlignment="1">
      <alignment horizontal="center" vertical="center"/>
      <protection/>
    </xf>
    <xf numFmtId="0" fontId="21" fillId="0" borderId="15" xfId="18" applyFont="1" applyBorder="1" applyAlignment="1">
      <alignment horizontal="center" vertical="center"/>
      <protection/>
    </xf>
    <xf numFmtId="0" fontId="42" fillId="0" borderId="14" xfId="18" applyFont="1" applyBorder="1">
      <alignment/>
      <protection/>
    </xf>
    <xf numFmtId="4" fontId="42" fillId="0" borderId="15" xfId="18" applyNumberFormat="1" applyFont="1" applyBorder="1">
      <alignment/>
      <protection/>
    </xf>
    <xf numFmtId="0" fontId="19" fillId="0" borderId="14" xfId="18" applyFont="1" applyBorder="1">
      <alignment/>
      <protection/>
    </xf>
    <xf numFmtId="4" fontId="19" fillId="0" borderId="15" xfId="18" applyNumberFormat="1" applyFont="1" applyBorder="1">
      <alignment/>
      <protection/>
    </xf>
    <xf numFmtId="4" fontId="19" fillId="0" borderId="15" xfId="18" applyNumberFormat="1" applyFont="1" applyBorder="1" applyAlignment="1">
      <alignment/>
      <protection/>
    </xf>
    <xf numFmtId="0" fontId="19" fillId="0" borderId="11" xfId="18" applyFont="1" applyBorder="1">
      <alignment/>
      <protection/>
    </xf>
    <xf numFmtId="0" fontId="19" fillId="0" borderId="9" xfId="18" applyFont="1" applyBorder="1" applyAlignment="1">
      <alignment/>
      <protection/>
    </xf>
    <xf numFmtId="4" fontId="19" fillId="0" borderId="9" xfId="18" applyNumberFormat="1" applyFont="1" applyBorder="1">
      <alignment/>
      <protection/>
    </xf>
    <xf numFmtId="4" fontId="19" fillId="0" borderId="9" xfId="18" applyNumberFormat="1" applyFont="1" applyBorder="1" applyAlignment="1">
      <alignment/>
      <protection/>
    </xf>
    <xf numFmtId="4" fontId="19" fillId="0" borderId="12" xfId="18" applyNumberFormat="1" applyFont="1" applyBorder="1" applyAlignment="1">
      <alignment/>
      <protection/>
    </xf>
    <xf numFmtId="0" fontId="19" fillId="0" borderId="0" xfId="18" applyFont="1" applyBorder="1" applyAlignment="1">
      <alignment horizontal="center" vertical="center"/>
      <protection/>
    </xf>
    <xf numFmtId="0" fontId="19" fillId="0" borderId="0" xfId="18" applyFont="1" applyBorder="1">
      <alignment/>
      <protection/>
    </xf>
    <xf numFmtId="0" fontId="19" fillId="0" borderId="0" xfId="18" applyFont="1" applyBorder="1" applyAlignment="1">
      <alignment/>
      <protection/>
    </xf>
    <xf numFmtId="4" fontId="19" fillId="0" borderId="0" xfId="18" applyNumberFormat="1" applyFont="1" applyBorder="1">
      <alignment/>
      <protection/>
    </xf>
    <xf numFmtId="4" fontId="19" fillId="0" borderId="0" xfId="18" applyNumberFormat="1" applyFont="1" applyBorder="1" applyAlignment="1">
      <alignment/>
      <protection/>
    </xf>
    <xf numFmtId="0" fontId="9" fillId="0" borderId="0" xfId="18" applyFont="1" applyBorder="1">
      <alignment/>
      <protection/>
    </xf>
    <xf numFmtId="0" fontId="21" fillId="0" borderId="49" xfId="18" applyFont="1" applyBorder="1" applyAlignment="1">
      <alignment horizontal="center" vertical="center"/>
      <protection/>
    </xf>
    <xf numFmtId="0" fontId="42" fillId="0" borderId="49" xfId="18" applyFont="1" applyBorder="1" applyAlignment="1">
      <alignment horizontal="center"/>
      <protection/>
    </xf>
    <xf numFmtId="0" fontId="19" fillId="0" borderId="4" xfId="18" applyFont="1" applyBorder="1">
      <alignment/>
      <protection/>
    </xf>
    <xf numFmtId="0" fontId="19" fillId="0" borderId="9" xfId="18" applyFont="1" applyBorder="1">
      <alignment/>
      <protection/>
    </xf>
    <xf numFmtId="0" fontId="17" fillId="0" borderId="18" xfId="0" applyFont="1" applyBorder="1" applyAlignment="1">
      <alignment horizontal="center"/>
    </xf>
    <xf numFmtId="4" fontId="19" fillId="0" borderId="35" xfId="18" applyNumberFormat="1" applyFont="1" applyBorder="1" applyAlignment="1">
      <alignment/>
      <protection/>
    </xf>
    <xf numFmtId="4" fontId="42" fillId="0" borderId="9" xfId="18" applyNumberFormat="1" applyFont="1" applyBorder="1" applyAlignment="1">
      <alignment horizontal="center" vertical="center"/>
      <protection/>
    </xf>
    <xf numFmtId="4" fontId="42" fillId="0" borderId="12" xfId="18" applyNumberFormat="1" applyFont="1" applyBorder="1" applyAlignment="1">
      <alignment horizontal="center" vertical="center"/>
      <protection/>
    </xf>
    <xf numFmtId="0" fontId="20" fillId="0" borderId="9" xfId="0" applyFont="1" applyBorder="1" applyAlignment="1">
      <alignment horizontal="left" vertical="center"/>
    </xf>
    <xf numFmtId="4" fontId="20" fillId="0" borderId="12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 wrapText="1"/>
    </xf>
    <xf numFmtId="4" fontId="24" fillId="0" borderId="9" xfId="0" applyNumberFormat="1" applyFont="1" applyBorder="1" applyAlignment="1">
      <alignment horizontal="right" vertical="center"/>
    </xf>
    <xf numFmtId="4" fontId="24" fillId="0" borderId="9" xfId="0" applyNumberFormat="1" applyFont="1" applyBorder="1" applyAlignment="1">
      <alignment horizontal="right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3" fontId="26" fillId="0" borderId="7" xfId="0" applyNumberFormat="1" applyFont="1" applyBorder="1" applyAlignment="1">
      <alignment horizontal="center" vertical="center" wrapText="1"/>
    </xf>
    <xf numFmtId="3" fontId="26" fillId="0" borderId="8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2"/>
    </xf>
    <xf numFmtId="0" fontId="17" fillId="0" borderId="1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4" fontId="24" fillId="0" borderId="28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4" fontId="24" fillId="0" borderId="9" xfId="0" applyNumberFormat="1" applyFont="1" applyBorder="1" applyAlignment="1">
      <alignment horizontal="left" vertical="center" wrapText="1"/>
    </xf>
    <xf numFmtId="4" fontId="24" fillId="0" borderId="5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9" fillId="2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 wrapText="1"/>
    </xf>
    <xf numFmtId="3" fontId="28" fillId="0" borderId="37" xfId="0" applyNumberFormat="1" applyFont="1" applyBorder="1" applyAlignment="1">
      <alignment horizontal="right" vertical="center"/>
    </xf>
    <xf numFmtId="0" fontId="42" fillId="0" borderId="25" xfId="0" applyFont="1" applyBorder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" xfId="18" applyFont="1" applyBorder="1" applyAlignment="1">
      <alignment horizontal="left" wrapText="1"/>
      <protection/>
    </xf>
    <xf numFmtId="0" fontId="19" fillId="0" borderId="15" xfId="18" applyFont="1" applyBorder="1" applyAlignment="1">
      <alignment horizontal="left" wrapText="1"/>
      <protection/>
    </xf>
    <xf numFmtId="0" fontId="42" fillId="0" borderId="11" xfId="18" applyFont="1" applyBorder="1" applyAlignment="1">
      <alignment horizontal="center" vertical="center"/>
      <protection/>
    </xf>
    <xf numFmtId="0" fontId="42" fillId="0" borderId="9" xfId="18" applyFont="1" applyBorder="1" applyAlignment="1">
      <alignment horizontal="center" vertical="center"/>
      <protection/>
    </xf>
    <xf numFmtId="0" fontId="42" fillId="0" borderId="57" xfId="18" applyFont="1" applyBorder="1" applyAlignment="1">
      <alignment horizontal="center" vertical="center"/>
      <protection/>
    </xf>
    <xf numFmtId="0" fontId="42" fillId="0" borderId="58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horizontal="left"/>
      <protection/>
    </xf>
    <xf numFmtId="0" fontId="19" fillId="0" borderId="15" xfId="18" applyFont="1" applyBorder="1" applyAlignment="1">
      <alignment horizontal="left"/>
      <protection/>
    </xf>
    <xf numFmtId="0" fontId="19" fillId="0" borderId="3" xfId="0" applyFont="1" applyBorder="1" applyAlignment="1">
      <alignment horizontal="center" vertical="center"/>
    </xf>
    <xf numFmtId="0" fontId="19" fillId="0" borderId="4" xfId="18" applyFont="1" applyBorder="1" applyAlignment="1">
      <alignment horizontal="left" wrapText="1"/>
      <protection/>
    </xf>
    <xf numFmtId="0" fontId="19" fillId="0" borderId="4" xfId="18" applyFont="1" applyBorder="1" applyAlignment="1">
      <alignment horizontal="left"/>
      <protection/>
    </xf>
    <xf numFmtId="0" fontId="19" fillId="0" borderId="10" xfId="18" applyFont="1" applyBorder="1" applyAlignment="1">
      <alignment horizontal="left"/>
      <protection/>
    </xf>
    <xf numFmtId="0" fontId="19" fillId="0" borderId="11" xfId="0" applyFont="1" applyBorder="1" applyAlignment="1">
      <alignment horizontal="center" vertical="center"/>
    </xf>
    <xf numFmtId="0" fontId="19" fillId="0" borderId="49" xfId="18" applyFont="1" applyBorder="1" applyAlignment="1">
      <alignment horizontal="center" vertical="center"/>
      <protection/>
    </xf>
    <xf numFmtId="0" fontId="19" fillId="0" borderId="59" xfId="18" applyFont="1" applyBorder="1" applyAlignment="1">
      <alignment horizontal="center" vertical="center"/>
      <protection/>
    </xf>
    <xf numFmtId="0" fontId="42" fillId="2" borderId="4" xfId="18" applyFont="1" applyFill="1" applyBorder="1" applyAlignment="1">
      <alignment horizontal="center" vertical="center" wrapText="1"/>
      <protection/>
    </xf>
    <xf numFmtId="0" fontId="42" fillId="2" borderId="1" xfId="18" applyFont="1" applyFill="1" applyBorder="1" applyAlignment="1">
      <alignment horizontal="center" vertical="center" wrapText="1"/>
      <protection/>
    </xf>
    <xf numFmtId="0" fontId="42" fillId="2" borderId="4" xfId="18" applyFont="1" applyFill="1" applyBorder="1" applyAlignment="1">
      <alignment horizontal="center" vertical="center"/>
      <protection/>
    </xf>
    <xf numFmtId="0" fontId="42" fillId="2" borderId="60" xfId="18" applyFont="1" applyFill="1" applyBorder="1" applyAlignment="1">
      <alignment horizontal="center" vertical="center"/>
      <protection/>
    </xf>
    <xf numFmtId="0" fontId="42" fillId="2" borderId="49" xfId="18" applyFont="1" applyFill="1" applyBorder="1" applyAlignment="1">
      <alignment horizontal="center" vertical="center"/>
      <protection/>
    </xf>
    <xf numFmtId="0" fontId="42" fillId="2" borderId="3" xfId="18" applyFont="1" applyFill="1" applyBorder="1" applyAlignment="1">
      <alignment horizontal="center" vertical="center"/>
      <protection/>
    </xf>
    <xf numFmtId="0" fontId="42" fillId="2" borderId="14" xfId="18" applyFont="1" applyFill="1" applyBorder="1" applyAlignment="1">
      <alignment horizontal="center" vertical="center"/>
      <protection/>
    </xf>
    <xf numFmtId="0" fontId="42" fillId="2" borderId="1" xfId="18" applyFont="1" applyFill="1" applyBorder="1" applyAlignment="1">
      <alignment horizontal="center" vertical="center"/>
      <protection/>
    </xf>
    <xf numFmtId="0" fontId="20" fillId="0" borderId="0" xfId="18" applyFont="1" applyAlignment="1">
      <alignment horizontal="center"/>
      <protection/>
    </xf>
    <xf numFmtId="0" fontId="42" fillId="2" borderId="15" xfId="18" applyFont="1" applyFill="1" applyBorder="1" applyAlignment="1">
      <alignment horizontal="center" vertical="center" wrapText="1"/>
      <protection/>
    </xf>
    <xf numFmtId="0" fontId="42" fillId="0" borderId="1" xfId="18" applyFont="1" applyBorder="1" applyAlignment="1">
      <alignment horizontal="center"/>
      <protection/>
    </xf>
    <xf numFmtId="0" fontId="42" fillId="2" borderId="10" xfId="18" applyFont="1" applyFill="1" applyBorder="1" applyAlignment="1">
      <alignment horizontal="center" vertical="center"/>
      <protection/>
    </xf>
    <xf numFmtId="0" fontId="42" fillId="2" borderId="15" xfId="18" applyFont="1" applyFill="1" applyBorder="1" applyAlignment="1">
      <alignment horizontal="center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0" fillId="2" borderId="10" xfId="0" applyNumberFormat="1" applyFont="1" applyFill="1" applyBorder="1" applyAlignment="1">
      <alignment horizontal="center" vertical="center" wrapText="1"/>
    </xf>
    <xf numFmtId="4" fontId="20" fillId="2" borderId="15" xfId="0" applyNumberFormat="1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6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 wrapText="1"/>
    </xf>
    <xf numFmtId="0" fontId="20" fillId="2" borderId="6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" fontId="20" fillId="2" borderId="26" xfId="0" applyNumberFormat="1" applyFont="1" applyFill="1" applyBorder="1" applyAlignment="1">
      <alignment horizontal="center" vertical="center" wrapText="1"/>
    </xf>
    <xf numFmtId="1" fontId="20" fillId="2" borderId="50" xfId="0" applyNumberFormat="1" applyFont="1" applyFill="1" applyBorder="1" applyAlignment="1">
      <alignment horizontal="center" vertical="center"/>
    </xf>
    <xf numFmtId="1" fontId="20" fillId="2" borderId="52" xfId="0" applyNumberFormat="1" applyFont="1" applyFill="1" applyBorder="1" applyAlignment="1">
      <alignment horizontal="center" vertical="center"/>
    </xf>
    <xf numFmtId="1" fontId="20" fillId="2" borderId="66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Ustawienia%20lokalne\Temporary%20Internet%20Files\Content.IE5\QLNOTC7M\wpi%20-%20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a"/>
      <sheetName val="4"/>
    </sheetNames>
    <sheetDataSet>
      <sheetData sheetId="0">
        <row r="11">
          <cell r="B11">
            <v>600</v>
          </cell>
          <cell r="C11">
            <v>60016</v>
          </cell>
          <cell r="D11" t="str">
            <v>"Rewitalizacja zespołu parkowo-zamkowego 
i przebudowa infrastruktury ulicy Młyńskiej 
w Sławkowie"
Rok realizacji: 2007-2008</v>
          </cell>
          <cell r="E11">
            <v>2039500</v>
          </cell>
          <cell r="F11">
            <v>1680000</v>
          </cell>
          <cell r="G11">
            <v>0</v>
          </cell>
          <cell r="H11">
            <v>252000</v>
          </cell>
          <cell r="I11">
            <v>168000</v>
          </cell>
          <cell r="J11">
            <v>0</v>
          </cell>
          <cell r="K11">
            <v>1260000</v>
          </cell>
          <cell r="L11">
            <v>0</v>
          </cell>
          <cell r="P11" t="str">
            <v>URZĄD MIASTA
SŁAWKÓW </v>
          </cell>
        </row>
        <row r="12">
          <cell r="B12">
            <v>900</v>
          </cell>
          <cell r="C12">
            <v>90095</v>
          </cell>
          <cell r="D12" t="str">
            <v>"Rewitalizacja zespołu parkowo-zamkowego 
i przebudowa infrastruktury ulicy Młyńskiej 
w Sławkowie"
Rok realizacji: 2007-2008</v>
          </cell>
          <cell r="E12">
            <v>1205500</v>
          </cell>
          <cell r="F12">
            <v>620000</v>
          </cell>
          <cell r="G12">
            <v>0</v>
          </cell>
          <cell r="H12">
            <v>93000</v>
          </cell>
          <cell r="I12">
            <v>62000</v>
          </cell>
          <cell r="J12">
            <v>0</v>
          </cell>
          <cell r="K12">
            <v>465000</v>
          </cell>
          <cell r="L12">
            <v>0</v>
          </cell>
          <cell r="P12" t="str">
            <v>URZĄD MIASTA
SŁAWKÓW </v>
          </cell>
        </row>
        <row r="13">
          <cell r="B13">
            <v>600</v>
          </cell>
          <cell r="C13">
            <v>60016</v>
          </cell>
          <cell r="D13" t="str">
            <v>"Kompleksowa przebudowa ulic Mały Rynek 
- Kościelna - Biskupia - Piekarska 
- Staropocztowa"
Rok realizacji: 2007-2008</v>
          </cell>
          <cell r="E13">
            <v>2200000</v>
          </cell>
          <cell r="F13">
            <v>1100000</v>
          </cell>
          <cell r="G13">
            <v>0</v>
          </cell>
          <cell r="H13">
            <v>165000</v>
          </cell>
          <cell r="I13">
            <v>110000</v>
          </cell>
          <cell r="J13">
            <v>0</v>
          </cell>
          <cell r="K13">
            <v>825000</v>
          </cell>
          <cell r="L13">
            <v>0</v>
          </cell>
          <cell r="P13" t="str">
            <v>URZĄD MIASTA
SŁAWKÓW </v>
          </cell>
        </row>
        <row r="14">
          <cell r="B14">
            <v>600</v>
          </cell>
          <cell r="C14">
            <v>60016</v>
          </cell>
          <cell r="D14" t="str">
            <v>"Budowa nowych miejsc parkingowych 
na Rynku"
Rok realizacji: 2007</v>
          </cell>
          <cell r="E14">
            <v>300000</v>
          </cell>
          <cell r="F14">
            <v>300000</v>
          </cell>
          <cell r="G14">
            <v>0</v>
          </cell>
          <cell r="H14">
            <v>300000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P14" t="str">
            <v>URZĄD MIASTA
SŁAWKÓW </v>
          </cell>
        </row>
        <row r="15">
          <cell r="B15">
            <v>600</v>
          </cell>
          <cell r="C15">
            <v>60016</v>
          </cell>
          <cell r="D15" t="str">
            <v>"Modernizacja ulicy Wrocławskiej"
Rok realizacji: 2007-2008</v>
          </cell>
          <cell r="E15">
            <v>400000</v>
          </cell>
          <cell r="F15">
            <v>200000</v>
          </cell>
          <cell r="G15">
            <v>0</v>
          </cell>
          <cell r="H15">
            <v>200000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P15" t="str">
            <v>URZĄD MIASTA
SŁAWKÓW </v>
          </cell>
        </row>
        <row r="16">
          <cell r="B16">
            <v>600</v>
          </cell>
          <cell r="C16">
            <v>60016</v>
          </cell>
          <cell r="D16" t="str">
            <v>Opracowanie dokumentacji  technicznej zadania "Budowa parkingu przy ulicy Łosińskiej"
Rok realizacji: 2007</v>
          </cell>
          <cell r="E16">
            <v>5000</v>
          </cell>
          <cell r="F16">
            <v>5000</v>
          </cell>
          <cell r="G16">
            <v>0</v>
          </cell>
          <cell r="H16">
            <v>5000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P16" t="str">
            <v>URZĄD MIASTA
SŁAWKÓW </v>
          </cell>
        </row>
        <row r="17">
          <cell r="B17">
            <v>600</v>
          </cell>
          <cell r="C17">
            <v>60016</v>
          </cell>
          <cell r="D17" t="str">
            <v>"Budowa parkingu przy ulicy Łosińskiej"
Rok realizacji: 2007</v>
          </cell>
          <cell r="E17">
            <v>95000</v>
          </cell>
          <cell r="F17">
            <v>95000</v>
          </cell>
          <cell r="G17">
            <v>0</v>
          </cell>
          <cell r="H17">
            <v>95000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P17" t="str">
            <v>URZĄD MIASTA
SŁAWKÓW </v>
          </cell>
        </row>
        <row r="18">
          <cell r="B18">
            <v>600</v>
          </cell>
          <cell r="C18">
            <v>60016</v>
          </cell>
          <cell r="D18" t="str">
            <v>Opracowanie dokumentacji  technicznej zadania "Kompleksowe przygotowanie infrastruktury terenów budowlanych osiedla Stawki"
Rok realizacji: 2007</v>
          </cell>
          <cell r="E18">
            <v>120000</v>
          </cell>
          <cell r="F18">
            <v>120000</v>
          </cell>
          <cell r="G18">
            <v>0</v>
          </cell>
          <cell r="H18">
            <v>120000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P18" t="str">
            <v>URZĄD MIASTA
SŁAWKÓW </v>
          </cell>
        </row>
        <row r="19">
          <cell r="B19">
            <v>600</v>
          </cell>
          <cell r="C19">
            <v>60016</v>
          </cell>
          <cell r="D19" t="str">
            <v>"Kompleksowe przygotowanie infrastruktury terenów budowlanych osiedla Stawki"
Rok realizacji: 2007-2012</v>
          </cell>
          <cell r="E19">
            <v>3000000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P19" t="str">
            <v>URZĄD MIASTA
SŁAWKÓW </v>
          </cell>
        </row>
        <row r="20">
          <cell r="B20">
            <v>600</v>
          </cell>
          <cell r="C20">
            <v>60016</v>
          </cell>
          <cell r="D20" t="str">
            <v>"Modernizacja drogi na ulicy Fabrycznej"
Rok realizacji: 2006-2008</v>
          </cell>
          <cell r="E20">
            <v>1510000</v>
          </cell>
          <cell r="F20">
            <v>650000</v>
          </cell>
          <cell r="G20">
            <v>0</v>
          </cell>
          <cell r="H20">
            <v>97500</v>
          </cell>
          <cell r="I20">
            <v>65000</v>
          </cell>
          <cell r="J20">
            <v>0</v>
          </cell>
          <cell r="K20">
            <v>487500</v>
          </cell>
          <cell r="L20">
            <v>0</v>
          </cell>
          <cell r="P20" t="str">
            <v>URZĄD MIASTA
SŁAWKÓW </v>
          </cell>
        </row>
        <row r="21">
          <cell r="B21">
            <v>600</v>
          </cell>
          <cell r="C21">
            <v>60016</v>
          </cell>
          <cell r="D21" t="str">
            <v>Opracowanie dokumentacji technicznej zadania "Budowa nowych miejsc parkingowych 
przy cmentarzu parafialnym"
Rok realizacji: 2007</v>
          </cell>
          <cell r="E21">
            <v>16000</v>
          </cell>
          <cell r="F21">
            <v>16000</v>
          </cell>
          <cell r="G21">
            <v>0</v>
          </cell>
          <cell r="H21">
            <v>16000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P21" t="str">
            <v>URZĄD MIASTA
SŁAWKÓW </v>
          </cell>
        </row>
        <row r="31">
          <cell r="B31">
            <v>750</v>
          </cell>
          <cell r="C31">
            <v>75075</v>
          </cell>
          <cell r="D31" t="str">
            <v>Projekt "System Elektronicznej Komunikacji Administracji Publicznej w Województwie Śląskim (SEKAP)"
Rok realizacji: 2007</v>
          </cell>
          <cell r="E31">
            <v>33840</v>
          </cell>
          <cell r="F31">
            <v>33840</v>
          </cell>
          <cell r="G31">
            <v>0</v>
          </cell>
          <cell r="H31">
            <v>33840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P31" t="str">
            <v>URZĄD MIASTA
SŁAWKÓW </v>
          </cell>
        </row>
        <row r="32">
          <cell r="B32">
            <v>801</v>
          </cell>
          <cell r="C32">
            <v>80101</v>
          </cell>
          <cell r="D32" t="str">
            <v>Opracowanie dokumentacji technicznej zadania "Przeprowadzenie kompleksowej termomodernizacji budynku Szkoły Podstawowej" 
Rok realizacji: 2007</v>
          </cell>
          <cell r="E32">
            <v>32000</v>
          </cell>
          <cell r="F32">
            <v>32000</v>
          </cell>
          <cell r="G32">
            <v>0</v>
          </cell>
          <cell r="H32">
            <v>32000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P32" t="str">
            <v>URZĄD MIASTA
SŁAWKÓW </v>
          </cell>
        </row>
        <row r="33">
          <cell r="B33">
            <v>801</v>
          </cell>
          <cell r="C33">
            <v>80101</v>
          </cell>
          <cell r="D33" t="str">
            <v>"Przeprowadzenie kompleksowej termomodernizacji budynku Szkoły Podstawowej"
Rok realizacji: 2007</v>
          </cell>
          <cell r="G33">
            <v>0</v>
          </cell>
          <cell r="I33">
            <v>65763</v>
          </cell>
          <cell r="J33">
            <v>0</v>
          </cell>
          <cell r="K33">
            <v>493222</v>
          </cell>
          <cell r="L33">
            <v>0</v>
          </cell>
          <cell r="P33" t="str">
            <v>URZĄD MIASTA
SŁAWKÓW </v>
          </cell>
        </row>
        <row r="34">
          <cell r="B34">
            <v>801</v>
          </cell>
          <cell r="C34">
            <v>80101</v>
          </cell>
          <cell r="D34" t="str">
            <v>Opracowanie dokumentacji technicznej zadania "Przeprowadzenie kompleksowej modernizacji istniejących obiektów sportowych istniejących SP oraz budowa nowych"
Rok realizacji: 2007</v>
          </cell>
          <cell r="E34">
            <v>40000</v>
          </cell>
          <cell r="F34">
            <v>40000</v>
          </cell>
          <cell r="G34">
            <v>0</v>
          </cell>
          <cell r="H34">
            <v>40000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P34" t="str">
            <v>URZĄD MIASTA
SŁAWKÓW </v>
          </cell>
        </row>
        <row r="41">
          <cell r="B41">
            <v>900</v>
          </cell>
          <cell r="C41">
            <v>90001</v>
          </cell>
          <cell r="D41" t="str">
            <v>Opracowanie dokumentacji technicznej zadania "Budowa kanalizacji sanitarnej - zlewnia B - etap I"
Rok realizacji: 2007</v>
          </cell>
          <cell r="E41">
            <v>715000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P41" t="str">
            <v>URZĄD MIASTA
SŁAWKÓW </v>
          </cell>
        </row>
        <row r="43">
          <cell r="B43">
            <v>900</v>
          </cell>
          <cell r="C43">
            <v>90015</v>
          </cell>
          <cell r="D43" t="str">
            <v>"Budowa systemu oświetlenia osiedla Hrubieszowska"
Rok realizacji: 2007-2009</v>
          </cell>
          <cell r="E43">
            <v>400000</v>
          </cell>
          <cell r="F43">
            <v>150000</v>
          </cell>
          <cell r="G43">
            <v>0</v>
          </cell>
          <cell r="H43">
            <v>150000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P43" t="str">
            <v>URZĄD MIASTA
SŁAWKÓW </v>
          </cell>
        </row>
        <row r="45">
          <cell r="B45">
            <v>900</v>
          </cell>
          <cell r="C45">
            <v>90095</v>
          </cell>
          <cell r="D45" t="str">
            <v>"Budowa sieci gazu średnioprężnego w części południowej miasta - Hrubieszowska - etap II"
Rok realizacji: 2007-2009</v>
          </cell>
          <cell r="E45">
            <v>1448331</v>
          </cell>
          <cell r="F45">
            <v>482777</v>
          </cell>
          <cell r="G45">
            <v>0</v>
          </cell>
          <cell r="H45">
            <v>482777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 t="str">
            <v>URZĄD MIASTA
SŁAWKÓW </v>
          </cell>
        </row>
        <row r="47">
          <cell r="B47">
            <v>900</v>
          </cell>
          <cell r="C47">
            <v>90095</v>
          </cell>
          <cell r="D47" t="str">
            <v>Opracowanie dokumentacji zadania "Budowa ścieżki rowerowej wewnętrznej 
z uwzględnieniem przebiegu przez rejon Walcowni"
Rok realizacji: 2007</v>
          </cell>
          <cell r="E47">
            <v>40000</v>
          </cell>
          <cell r="F47">
            <v>40000</v>
          </cell>
          <cell r="G47">
            <v>0</v>
          </cell>
          <cell r="H47">
            <v>40000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P47" t="str">
            <v>URZĄD MIASTA
SŁAWKÓW </v>
          </cell>
        </row>
        <row r="49">
          <cell r="B49">
            <v>921</v>
          </cell>
          <cell r="C49">
            <v>92109</v>
          </cell>
          <cell r="D49" t="str">
            <v>Opracowanie dokumentacji technicznej zadania "Rewitalizacja zabytkowego budynku Działu Kultury Dawnej MOK"
Rok realizacji: 2007</v>
          </cell>
          <cell r="E49">
            <v>24000</v>
          </cell>
          <cell r="F49">
            <v>24000</v>
          </cell>
          <cell r="G49">
            <v>0</v>
          </cell>
          <cell r="H49">
            <v>24000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P49" t="str">
            <v>URZĄD MIASTA
SŁAWKÓW </v>
          </cell>
        </row>
        <row r="53">
          <cell r="B53">
            <v>921</v>
          </cell>
          <cell r="C53">
            <v>92120</v>
          </cell>
          <cell r="D53" t="str">
            <v>Opracowanie dokumentacji technicznej zadania "Przeprowadzenie modernizacji obiektu na ul. Kościelnej"
Rok realizacji: 2007</v>
          </cell>
          <cell r="E53">
            <v>24000</v>
          </cell>
          <cell r="F53">
            <v>24000</v>
          </cell>
          <cell r="G53">
            <v>0</v>
          </cell>
          <cell r="H53">
            <v>24000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P53" t="str">
            <v>URZĄD MIASTA
SŁAWKÓW </v>
          </cell>
        </row>
        <row r="55">
          <cell r="P55" t="str">
            <v>URZĄD MIASTA
SŁAWKÓW </v>
          </cell>
        </row>
        <row r="57">
          <cell r="P57" t="str">
            <v>URZĄD MIASTA
SŁAWKÓW </v>
          </cell>
        </row>
        <row r="58">
          <cell r="P58" t="str">
            <v>URZĄD MIASTA
SŁAWKÓW </v>
          </cell>
        </row>
        <row r="59">
          <cell r="P59" t="str">
            <v>URZĄD MIASTA
SŁAWKÓW </v>
          </cell>
        </row>
        <row r="60">
          <cell r="P60" t="str">
            <v>URZĄD MIASTA
SŁAWKÓW </v>
          </cell>
        </row>
        <row r="61">
          <cell r="P61" t="str">
            <v>URZĄD MIASTA
SŁAWKÓW </v>
          </cell>
        </row>
        <row r="62">
          <cell r="P62" t="str">
            <v>URZĄD MIASTA
SŁAWKÓW </v>
          </cell>
        </row>
        <row r="63">
          <cell r="P63" t="str">
            <v>URZĄD MIASTA
SŁAWKÓW </v>
          </cell>
        </row>
        <row r="64">
          <cell r="P64" t="str">
            <v>URZĄD MIASTA
SŁAWKÓW </v>
          </cell>
        </row>
        <row r="65">
          <cell r="P65" t="str">
            <v>URZĄD MIASTA
SŁAWKÓW </v>
          </cell>
        </row>
        <row r="66">
          <cell r="P66" t="str">
            <v>URZĄD MIASTA
SŁAWKÓW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workbookViewId="0" topLeftCell="A115">
      <selection activeCell="D133" sqref="D133"/>
    </sheetView>
  </sheetViews>
  <sheetFormatPr defaultColWidth="9.00390625" defaultRowHeight="12.75"/>
  <cols>
    <col min="1" max="1" width="8.75390625" style="0" customWidth="1"/>
    <col min="2" max="2" width="11.00390625" style="0" customWidth="1"/>
    <col min="3" max="3" width="52.25390625" style="0" customWidth="1"/>
    <col min="4" max="4" width="24.00390625" style="291" customWidth="1"/>
  </cols>
  <sheetData>
    <row r="1" ht="12.75">
      <c r="C1" s="23" t="s">
        <v>519</v>
      </c>
    </row>
    <row r="2" ht="12.75">
      <c r="C2" s="23" t="s">
        <v>520</v>
      </c>
    </row>
    <row r="4" spans="1:4" s="3" customFormat="1" ht="36.75" customHeight="1">
      <c r="A4" s="447" t="s">
        <v>344</v>
      </c>
      <c r="B4" s="448"/>
      <c r="C4" s="448"/>
      <c r="D4" s="448"/>
    </row>
    <row r="5" spans="1:4" s="3" customFormat="1" ht="22.5">
      <c r="A5" s="52"/>
      <c r="B5" s="24"/>
      <c r="C5" s="24"/>
      <c r="D5" s="292"/>
    </row>
    <row r="6" spans="1:4" s="3" customFormat="1" ht="13.5" thickBot="1">
      <c r="A6" s="52"/>
      <c r="B6" s="52"/>
      <c r="C6" s="52"/>
      <c r="D6" s="68" t="s">
        <v>55</v>
      </c>
    </row>
    <row r="7" spans="1:4" s="92" customFormat="1" ht="15" customHeight="1">
      <c r="A7" s="449" t="s">
        <v>2</v>
      </c>
      <c r="B7" s="451" t="s">
        <v>3</v>
      </c>
      <c r="C7" s="451" t="s">
        <v>132</v>
      </c>
      <c r="D7" s="454" t="s">
        <v>61</v>
      </c>
    </row>
    <row r="8" spans="1:4" s="92" customFormat="1" ht="15" customHeight="1">
      <c r="A8" s="450"/>
      <c r="B8" s="452"/>
      <c r="C8" s="453"/>
      <c r="D8" s="455"/>
    </row>
    <row r="9" spans="1:4" s="15" customFormat="1" ht="14.25" customHeight="1" thickBot="1">
      <c r="A9" s="35">
        <v>1</v>
      </c>
      <c r="B9" s="29">
        <v>2</v>
      </c>
      <c r="C9" s="29">
        <v>3</v>
      </c>
      <c r="D9" s="36">
        <v>4</v>
      </c>
    </row>
    <row r="10" spans="1:4" s="3" customFormat="1" ht="18.75" customHeight="1" thickBot="1">
      <c r="A10" s="86">
        <v>600</v>
      </c>
      <c r="B10" s="87"/>
      <c r="C10" s="93" t="s">
        <v>228</v>
      </c>
      <c r="D10" s="293">
        <f>SUM(D12+D15)</f>
        <v>144000</v>
      </c>
    </row>
    <row r="11" spans="1:4" s="3" customFormat="1" ht="13.5" customHeight="1">
      <c r="A11" s="73"/>
      <c r="B11" s="76"/>
      <c r="C11" s="94"/>
      <c r="D11" s="294"/>
    </row>
    <row r="12" spans="1:4" s="3" customFormat="1" ht="15" customHeight="1">
      <c r="A12" s="95"/>
      <c r="B12" s="77">
        <v>60014</v>
      </c>
      <c r="C12" s="96" t="s">
        <v>229</v>
      </c>
      <c r="D12" s="295">
        <f>SUM(D13)</f>
        <v>143000</v>
      </c>
    </row>
    <row r="13" spans="1:4" s="3" customFormat="1" ht="41.25" customHeight="1">
      <c r="A13" s="126"/>
      <c r="B13" s="138"/>
      <c r="C13" s="137" t="s">
        <v>230</v>
      </c>
      <c r="D13" s="296">
        <v>143000</v>
      </c>
    </row>
    <row r="14" spans="1:4" s="3" customFormat="1" ht="13.5" customHeight="1">
      <c r="A14" s="126"/>
      <c r="B14" s="113"/>
      <c r="C14" s="137"/>
      <c r="D14" s="296"/>
    </row>
    <row r="15" spans="1:4" s="3" customFormat="1" ht="12.75" customHeight="1">
      <c r="A15" s="95"/>
      <c r="B15" s="77">
        <v>60016</v>
      </c>
      <c r="C15" s="96" t="s">
        <v>231</v>
      </c>
      <c r="D15" s="295">
        <f>D16</f>
        <v>1000</v>
      </c>
    </row>
    <row r="16" spans="1:4" s="3" customFormat="1" ht="14.25" customHeight="1">
      <c r="A16" s="126"/>
      <c r="B16" s="115"/>
      <c r="C16" s="137" t="s">
        <v>232</v>
      </c>
      <c r="D16" s="296">
        <v>1000</v>
      </c>
    </row>
    <row r="17" spans="1:4" s="3" customFormat="1" ht="12" customHeight="1" thickBot="1">
      <c r="A17" s="126"/>
      <c r="B17" s="116"/>
      <c r="C17" s="139"/>
      <c r="D17" s="297"/>
    </row>
    <row r="18" spans="1:4" s="3" customFormat="1" ht="18.75" customHeight="1" thickBot="1">
      <c r="A18" s="86">
        <v>700</v>
      </c>
      <c r="B18" s="87"/>
      <c r="C18" s="93" t="s">
        <v>233</v>
      </c>
      <c r="D18" s="293">
        <f>SUM(D20)</f>
        <v>861636</v>
      </c>
    </row>
    <row r="19" spans="1:4" s="3" customFormat="1" ht="12.75">
      <c r="A19" s="73"/>
      <c r="B19" s="76"/>
      <c r="C19" s="94"/>
      <c r="D19" s="298"/>
    </row>
    <row r="20" spans="1:4" s="3" customFormat="1" ht="12.75">
      <c r="A20" s="73"/>
      <c r="B20" s="75">
        <v>70005</v>
      </c>
      <c r="C20" s="96" t="s">
        <v>234</v>
      </c>
      <c r="D20" s="295">
        <f>SUM(D21:D25)</f>
        <v>861636</v>
      </c>
    </row>
    <row r="21" spans="1:4" s="3" customFormat="1" ht="25.5">
      <c r="A21" s="99"/>
      <c r="B21" s="111"/>
      <c r="C21" s="97" t="s">
        <v>376</v>
      </c>
      <c r="D21" s="296">
        <v>22000</v>
      </c>
    </row>
    <row r="22" spans="1:4" s="3" customFormat="1" ht="51">
      <c r="A22" s="99"/>
      <c r="B22" s="111"/>
      <c r="C22" s="97" t="s">
        <v>235</v>
      </c>
      <c r="D22" s="296">
        <v>390206</v>
      </c>
    </row>
    <row r="23" spans="1:4" s="3" customFormat="1" ht="12.75">
      <c r="A23" s="100"/>
      <c r="B23" s="141"/>
      <c r="C23" s="101" t="s">
        <v>236</v>
      </c>
      <c r="D23" s="296">
        <v>365000</v>
      </c>
    </row>
    <row r="24" spans="1:4" s="3" customFormat="1" ht="25.5">
      <c r="A24" s="99"/>
      <c r="B24" s="111"/>
      <c r="C24" s="97" t="s">
        <v>237</v>
      </c>
      <c r="D24" s="296">
        <v>6000</v>
      </c>
    </row>
    <row r="25" spans="1:4" s="3" customFormat="1" ht="12.75">
      <c r="A25" s="99"/>
      <c r="B25" s="111"/>
      <c r="C25" s="97" t="s">
        <v>238</v>
      </c>
      <c r="D25" s="296">
        <v>78430</v>
      </c>
    </row>
    <row r="26" spans="1:4" s="3" customFormat="1" ht="13.5" thickBot="1">
      <c r="A26" s="99"/>
      <c r="B26" s="140"/>
      <c r="C26" s="98"/>
      <c r="D26" s="297"/>
    </row>
    <row r="27" spans="1:4" s="3" customFormat="1" ht="21" customHeight="1" thickBot="1">
      <c r="A27" s="86">
        <v>750</v>
      </c>
      <c r="B27" s="104"/>
      <c r="C27" s="93" t="s">
        <v>241</v>
      </c>
      <c r="D27" s="293">
        <f>SUM(D29+D35)</f>
        <v>70185</v>
      </c>
    </row>
    <row r="28" spans="1:4" s="3" customFormat="1" ht="12.75">
      <c r="A28" s="73"/>
      <c r="B28" s="103"/>
      <c r="C28" s="94"/>
      <c r="D28" s="294"/>
    </row>
    <row r="29" spans="1:4" s="3" customFormat="1" ht="12.75">
      <c r="A29" s="73"/>
      <c r="B29" s="74">
        <v>75011</v>
      </c>
      <c r="C29" s="96" t="s">
        <v>242</v>
      </c>
      <c r="D29" s="295">
        <f>SUM(D30)</f>
        <v>59185</v>
      </c>
    </row>
    <row r="30" spans="1:4" s="3" customFormat="1" ht="48.75" customHeight="1">
      <c r="A30" s="73"/>
      <c r="B30" s="105" t="s">
        <v>23</v>
      </c>
      <c r="C30" s="97" t="s">
        <v>358</v>
      </c>
      <c r="D30" s="295">
        <f>SUM(D31:D33)</f>
        <v>59185</v>
      </c>
    </row>
    <row r="31" spans="1:4" s="109" customFormat="1" ht="27.75" customHeight="1">
      <c r="A31" s="106"/>
      <c r="B31" s="107"/>
      <c r="C31" s="108" t="s">
        <v>377</v>
      </c>
      <c r="D31" s="299">
        <v>51900</v>
      </c>
    </row>
    <row r="32" spans="1:4" s="109" customFormat="1" ht="25.5">
      <c r="A32" s="106"/>
      <c r="B32" s="107"/>
      <c r="C32" s="108" t="s">
        <v>243</v>
      </c>
      <c r="D32" s="299">
        <v>3000</v>
      </c>
    </row>
    <row r="33" spans="1:4" s="109" customFormat="1" ht="12.75">
      <c r="A33" s="106"/>
      <c r="B33" s="107"/>
      <c r="C33" s="108" t="s">
        <v>244</v>
      </c>
      <c r="D33" s="299">
        <v>4285</v>
      </c>
    </row>
    <row r="34" spans="1:4" s="3" customFormat="1" ht="12.75">
      <c r="A34" s="78"/>
      <c r="B34" s="103"/>
      <c r="C34" s="97"/>
      <c r="D34" s="296"/>
    </row>
    <row r="35" spans="1:4" s="3" customFormat="1" ht="12.75">
      <c r="A35" s="78"/>
      <c r="B35" s="77">
        <v>75023</v>
      </c>
      <c r="C35" s="96" t="s">
        <v>245</v>
      </c>
      <c r="D35" s="295">
        <f>SUM(D36:D37)</f>
        <v>11000</v>
      </c>
    </row>
    <row r="36" spans="1:4" s="3" customFormat="1" ht="15.75" customHeight="1">
      <c r="A36" s="99"/>
      <c r="B36" s="110"/>
      <c r="C36" s="97" t="s">
        <v>232</v>
      </c>
      <c r="D36" s="296">
        <v>1000</v>
      </c>
    </row>
    <row r="37" spans="1:4" s="3" customFormat="1" ht="14.25" customHeight="1">
      <c r="A37" s="99"/>
      <c r="B37" s="111"/>
      <c r="C37" s="97" t="s">
        <v>238</v>
      </c>
      <c r="D37" s="296">
        <v>10000</v>
      </c>
    </row>
    <row r="38" spans="1:4" s="3" customFormat="1" ht="13.5" thickBot="1">
      <c r="A38" s="99"/>
      <c r="B38" s="111"/>
      <c r="C38" s="98"/>
      <c r="D38" s="297"/>
    </row>
    <row r="39" spans="1:4" s="3" customFormat="1" ht="29.25" customHeight="1" thickBot="1">
      <c r="A39" s="86">
        <v>751</v>
      </c>
      <c r="B39" s="88"/>
      <c r="C39" s="93" t="s">
        <v>248</v>
      </c>
      <c r="D39" s="293">
        <f>D41+D47+D50</f>
        <v>40963</v>
      </c>
    </row>
    <row r="40" spans="1:4" s="3" customFormat="1" ht="12.75">
      <c r="A40" s="112"/>
      <c r="B40" s="113"/>
      <c r="C40" s="94"/>
      <c r="D40" s="294"/>
    </row>
    <row r="41" spans="1:4" s="3" customFormat="1" ht="25.5">
      <c r="A41" s="112"/>
      <c r="B41" s="75">
        <v>75101</v>
      </c>
      <c r="C41" s="96" t="s">
        <v>249</v>
      </c>
      <c r="D41" s="295">
        <f>SUM(D42)</f>
        <v>2220</v>
      </c>
    </row>
    <row r="42" spans="1:4" s="3" customFormat="1" ht="40.5" customHeight="1" thickBot="1">
      <c r="A42" s="127"/>
      <c r="B42" s="128"/>
      <c r="C42" s="129" t="s">
        <v>343</v>
      </c>
      <c r="D42" s="300">
        <v>2220</v>
      </c>
    </row>
    <row r="43" spans="1:4" s="4" customFormat="1" ht="7.5" customHeight="1" thickBot="1">
      <c r="A43" s="114"/>
      <c r="B43" s="124"/>
      <c r="C43" s="125"/>
      <c r="D43" s="301"/>
    </row>
    <row r="44" spans="1:4" s="4" customFormat="1" ht="13.5" hidden="1" thickBot="1">
      <c r="A44" s="114"/>
      <c r="B44" s="124"/>
      <c r="C44" s="125"/>
      <c r="D44" s="301"/>
    </row>
    <row r="45" spans="1:4" s="4" customFormat="1" ht="16.5" customHeight="1" thickBot="1">
      <c r="A45" s="86">
        <v>754</v>
      </c>
      <c r="B45" s="88"/>
      <c r="C45" s="93" t="s">
        <v>250</v>
      </c>
      <c r="D45" s="293">
        <f>D47+D50</f>
        <v>38743</v>
      </c>
    </row>
    <row r="46" spans="1:4" s="4" customFormat="1" ht="11.25" customHeight="1">
      <c r="A46" s="112"/>
      <c r="B46" s="116"/>
      <c r="C46" s="431"/>
      <c r="D46" s="432"/>
    </row>
    <row r="47" spans="1:4" s="3" customFormat="1" ht="12.75">
      <c r="A47" s="112"/>
      <c r="B47" s="75">
        <v>75414</v>
      </c>
      <c r="C47" s="96" t="s">
        <v>251</v>
      </c>
      <c r="D47" s="295">
        <f>SUM(D48)</f>
        <v>15743</v>
      </c>
    </row>
    <row r="48" spans="1:4" s="3" customFormat="1" ht="38.25">
      <c r="A48" s="112"/>
      <c r="B48" s="115"/>
      <c r="C48" s="137" t="s">
        <v>230</v>
      </c>
      <c r="D48" s="296">
        <v>15743</v>
      </c>
    </row>
    <row r="49" spans="1:4" s="3" customFormat="1" ht="12.75">
      <c r="A49" s="112"/>
      <c r="B49" s="113"/>
      <c r="C49" s="137"/>
      <c r="D49" s="296"/>
    </row>
    <row r="50" spans="1:4" s="3" customFormat="1" ht="12.75">
      <c r="A50" s="112"/>
      <c r="B50" s="75">
        <v>75416</v>
      </c>
      <c r="C50" s="96" t="s">
        <v>252</v>
      </c>
      <c r="D50" s="295">
        <f>SUM(D51:D52)</f>
        <v>23000</v>
      </c>
    </row>
    <row r="51" spans="1:4" s="3" customFormat="1" ht="12.75">
      <c r="A51" s="112"/>
      <c r="B51" s="115"/>
      <c r="C51" s="97" t="s">
        <v>246</v>
      </c>
      <c r="D51" s="296">
        <v>3000</v>
      </c>
    </row>
    <row r="52" spans="1:4" s="3" customFormat="1" ht="12.75">
      <c r="A52" s="112"/>
      <c r="B52" s="116"/>
      <c r="C52" s="98" t="s">
        <v>236</v>
      </c>
      <c r="D52" s="297">
        <v>20000</v>
      </c>
    </row>
    <row r="53" spans="1:4" s="3" customFormat="1" ht="13.5" thickBot="1">
      <c r="A53" s="112"/>
      <c r="B53" s="116"/>
      <c r="C53" s="98"/>
      <c r="D53" s="297"/>
    </row>
    <row r="54" spans="1:4" s="3" customFormat="1" ht="42.75" customHeight="1" thickBot="1">
      <c r="A54" s="86">
        <v>756</v>
      </c>
      <c r="B54" s="87"/>
      <c r="C54" s="93" t="s">
        <v>378</v>
      </c>
      <c r="D54" s="303">
        <f>SUM(D56+D59+D64+D75+D79+D82)</f>
        <v>13649331</v>
      </c>
    </row>
    <row r="55" spans="1:4" s="3" customFormat="1" ht="12.75">
      <c r="A55" s="73"/>
      <c r="B55" s="76"/>
      <c r="C55" s="94"/>
      <c r="D55" s="294"/>
    </row>
    <row r="56" spans="1:4" s="3" customFormat="1" ht="12.75">
      <c r="A56" s="73"/>
      <c r="B56" s="77">
        <v>75601</v>
      </c>
      <c r="C56" s="96" t="s">
        <v>253</v>
      </c>
      <c r="D56" s="295">
        <f>D57</f>
        <v>15000</v>
      </c>
    </row>
    <row r="57" spans="1:4" s="3" customFormat="1" ht="25.5">
      <c r="A57" s="99"/>
      <c r="B57" s="110"/>
      <c r="C57" s="137" t="s">
        <v>254</v>
      </c>
      <c r="D57" s="296">
        <v>15000</v>
      </c>
    </row>
    <row r="58" spans="1:4" s="3" customFormat="1" ht="12.75">
      <c r="A58" s="99"/>
      <c r="B58" s="102"/>
      <c r="C58" s="137"/>
      <c r="D58" s="296"/>
    </row>
    <row r="59" spans="1:4" s="3" customFormat="1" ht="51">
      <c r="A59" s="112"/>
      <c r="B59" s="115">
        <v>75615</v>
      </c>
      <c r="C59" s="96" t="s">
        <v>508</v>
      </c>
      <c r="D59" s="295">
        <f>SUM(D60:D62)</f>
        <v>9189194</v>
      </c>
    </row>
    <row r="60" spans="1:4" s="3" customFormat="1" ht="12.75">
      <c r="A60" s="112"/>
      <c r="B60" s="115"/>
      <c r="C60" s="137" t="s">
        <v>255</v>
      </c>
      <c r="D60" s="296">
        <f>9208464-30360</f>
        <v>9178104</v>
      </c>
    </row>
    <row r="61" spans="1:4" s="3" customFormat="1" ht="12.75">
      <c r="A61" s="112"/>
      <c r="B61" s="116" t="s">
        <v>23</v>
      </c>
      <c r="C61" s="137" t="s">
        <v>256</v>
      </c>
      <c r="D61" s="296">
        <v>4090</v>
      </c>
    </row>
    <row r="62" spans="1:4" s="3" customFormat="1" ht="12.75">
      <c r="A62" s="112"/>
      <c r="B62" s="116"/>
      <c r="C62" s="137" t="s">
        <v>257</v>
      </c>
      <c r="D62" s="296">
        <v>7000</v>
      </c>
    </row>
    <row r="63" spans="1:4" s="3" customFormat="1" ht="12.75">
      <c r="A63" s="112"/>
      <c r="B63" s="113"/>
      <c r="C63" s="137"/>
      <c r="D63" s="295"/>
    </row>
    <row r="64" spans="1:4" s="3" customFormat="1" ht="51">
      <c r="A64" s="112"/>
      <c r="B64" s="116">
        <v>75616</v>
      </c>
      <c r="C64" s="96" t="s">
        <v>342</v>
      </c>
      <c r="D64" s="295">
        <f>SUM(D65:D73)</f>
        <v>832863</v>
      </c>
    </row>
    <row r="65" spans="1:4" s="3" customFormat="1" ht="12.75">
      <c r="A65" s="99"/>
      <c r="B65" s="110"/>
      <c r="C65" s="137" t="s">
        <v>255</v>
      </c>
      <c r="D65" s="296">
        <v>601863</v>
      </c>
    </row>
    <row r="66" spans="1:4" s="3" customFormat="1" ht="12.75">
      <c r="A66" s="99"/>
      <c r="B66" s="111"/>
      <c r="C66" s="137" t="s">
        <v>258</v>
      </c>
      <c r="D66" s="296">
        <v>80000</v>
      </c>
    </row>
    <row r="67" spans="1:4" s="3" customFormat="1" ht="12.75">
      <c r="A67" s="99"/>
      <c r="B67" s="111"/>
      <c r="C67" s="137" t="s">
        <v>259</v>
      </c>
      <c r="D67" s="296">
        <v>10000</v>
      </c>
    </row>
    <row r="68" spans="1:4" s="3" customFormat="1" ht="12.75">
      <c r="A68" s="99"/>
      <c r="B68" s="111"/>
      <c r="C68" s="137" t="s">
        <v>256</v>
      </c>
      <c r="D68" s="296">
        <v>50000</v>
      </c>
    </row>
    <row r="69" spans="1:4" s="3" customFormat="1" ht="12.75">
      <c r="A69" s="99"/>
      <c r="B69" s="111"/>
      <c r="C69" s="137" t="s">
        <v>260</v>
      </c>
      <c r="D69" s="296">
        <v>15000</v>
      </c>
    </row>
    <row r="70" spans="1:4" s="3" customFormat="1" ht="12.75">
      <c r="A70" s="99"/>
      <c r="B70" s="111"/>
      <c r="C70" s="137" t="s">
        <v>261</v>
      </c>
      <c r="D70" s="296">
        <v>4000</v>
      </c>
    </row>
    <row r="71" spans="1:4" s="3" customFormat="1" ht="12.75">
      <c r="A71" s="99"/>
      <c r="B71" s="111"/>
      <c r="C71" s="137" t="s">
        <v>262</v>
      </c>
      <c r="D71" s="296">
        <v>26000</v>
      </c>
    </row>
    <row r="72" spans="1:4" s="3" customFormat="1" ht="12.75">
      <c r="A72" s="99"/>
      <c r="B72" s="111"/>
      <c r="C72" s="137" t="s">
        <v>263</v>
      </c>
      <c r="D72" s="296">
        <v>6000</v>
      </c>
    </row>
    <row r="73" spans="1:4" s="3" customFormat="1" ht="12.75">
      <c r="A73" s="99"/>
      <c r="B73" s="111"/>
      <c r="C73" s="137" t="s">
        <v>257</v>
      </c>
      <c r="D73" s="296">
        <v>40000</v>
      </c>
    </row>
    <row r="74" spans="1:4" s="3" customFormat="1" ht="12.75">
      <c r="A74" s="99"/>
      <c r="B74" s="102"/>
      <c r="C74" s="137"/>
      <c r="D74" s="296"/>
    </row>
    <row r="75" spans="1:4" s="3" customFormat="1" ht="38.25">
      <c r="A75" s="73"/>
      <c r="B75" s="113">
        <v>75618</v>
      </c>
      <c r="C75" s="96" t="s">
        <v>264</v>
      </c>
      <c r="D75" s="295">
        <f>SUM(D76:D77)</f>
        <v>100500</v>
      </c>
    </row>
    <row r="76" spans="1:4" s="3" customFormat="1" ht="12.75">
      <c r="A76" s="78"/>
      <c r="B76" s="111"/>
      <c r="C76" s="97" t="s">
        <v>265</v>
      </c>
      <c r="D76" s="296">
        <v>15000</v>
      </c>
    </row>
    <row r="77" spans="1:4" s="3" customFormat="1" ht="12.75">
      <c r="A77" s="78"/>
      <c r="B77" s="111"/>
      <c r="C77" s="97" t="s">
        <v>266</v>
      </c>
      <c r="D77" s="296">
        <v>85500</v>
      </c>
    </row>
    <row r="78" spans="1:4" s="3" customFormat="1" ht="12.75">
      <c r="A78" s="78"/>
      <c r="B78" s="111"/>
      <c r="C78" s="97"/>
      <c r="D78" s="296"/>
    </row>
    <row r="79" spans="1:4" s="3" customFormat="1" ht="12.75">
      <c r="A79" s="73"/>
      <c r="B79" s="75">
        <v>75619</v>
      </c>
      <c r="C79" s="96" t="s">
        <v>267</v>
      </c>
      <c r="D79" s="295">
        <f>SUM(D80:D80)</f>
        <v>15000</v>
      </c>
    </row>
    <row r="80" spans="1:4" s="3" customFormat="1" ht="12.75">
      <c r="A80" s="78"/>
      <c r="B80" s="111"/>
      <c r="C80" s="97" t="s">
        <v>268</v>
      </c>
      <c r="D80" s="296">
        <v>15000</v>
      </c>
    </row>
    <row r="81" spans="1:4" s="3" customFormat="1" ht="12.75">
      <c r="A81" s="78"/>
      <c r="B81" s="79"/>
      <c r="C81" s="97"/>
      <c r="D81" s="296"/>
    </row>
    <row r="82" spans="1:4" s="3" customFormat="1" ht="25.5">
      <c r="A82" s="73"/>
      <c r="B82" s="115">
        <v>75621</v>
      </c>
      <c r="C82" s="96" t="s">
        <v>269</v>
      </c>
      <c r="D82" s="295">
        <f>SUM(D83:D84)</f>
        <v>3496774</v>
      </c>
    </row>
    <row r="83" spans="1:4" s="3" customFormat="1" ht="12.75">
      <c r="A83" s="99"/>
      <c r="B83" s="110"/>
      <c r="C83" s="137" t="s">
        <v>270</v>
      </c>
      <c r="D83" s="296">
        <v>3466774</v>
      </c>
    </row>
    <row r="84" spans="1:4" s="3" customFormat="1" ht="12.75">
      <c r="A84" s="99"/>
      <c r="B84" s="111"/>
      <c r="C84" s="137" t="s">
        <v>271</v>
      </c>
      <c r="D84" s="296">
        <v>30000</v>
      </c>
    </row>
    <row r="85" spans="1:4" s="3" customFormat="1" ht="13.5" thickBot="1">
      <c r="A85" s="99"/>
      <c r="B85" s="111"/>
      <c r="C85" s="139"/>
      <c r="D85" s="297"/>
    </row>
    <row r="86" spans="1:4" s="3" customFormat="1" ht="18" customHeight="1" thickBot="1">
      <c r="A86" s="86">
        <v>758</v>
      </c>
      <c r="B86" s="87"/>
      <c r="C86" s="93" t="s">
        <v>272</v>
      </c>
      <c r="D86" s="303">
        <f>SUM(D88+D91)</f>
        <v>2579955</v>
      </c>
    </row>
    <row r="87" spans="1:4" s="3" customFormat="1" ht="9.75" customHeight="1">
      <c r="A87" s="73"/>
      <c r="B87" s="89"/>
      <c r="C87" s="94"/>
      <c r="D87" s="294"/>
    </row>
    <row r="88" spans="1:4" s="3" customFormat="1" ht="25.5">
      <c r="A88" s="112"/>
      <c r="B88" s="115">
        <v>75801</v>
      </c>
      <c r="C88" s="96" t="s">
        <v>273</v>
      </c>
      <c r="D88" s="295">
        <f>SUM(D89)</f>
        <v>2559955</v>
      </c>
    </row>
    <row r="89" spans="1:4" s="3" customFormat="1" ht="12.75">
      <c r="A89" s="99"/>
      <c r="B89" s="110"/>
      <c r="C89" s="137" t="s">
        <v>274</v>
      </c>
      <c r="D89" s="296">
        <v>2559955</v>
      </c>
    </row>
    <row r="90" spans="1:4" s="3" customFormat="1" ht="9.75" customHeight="1">
      <c r="A90" s="99"/>
      <c r="B90" s="102"/>
      <c r="C90" s="137"/>
      <c r="D90" s="296"/>
    </row>
    <row r="91" spans="1:4" s="3" customFormat="1" ht="12.75">
      <c r="A91" s="99"/>
      <c r="B91" s="113">
        <v>75814</v>
      </c>
      <c r="C91" s="96" t="s">
        <v>275</v>
      </c>
      <c r="D91" s="295">
        <f>SUM(D92:D92)</f>
        <v>20000</v>
      </c>
    </row>
    <row r="92" spans="1:4" s="3" customFormat="1" ht="13.5" thickBot="1">
      <c r="A92" s="132"/>
      <c r="B92" s="133"/>
      <c r="C92" s="129" t="s">
        <v>276</v>
      </c>
      <c r="D92" s="300">
        <v>20000</v>
      </c>
    </row>
    <row r="93" spans="1:4" s="3" customFormat="1" ht="12.75">
      <c r="A93" s="103"/>
      <c r="B93" s="130"/>
      <c r="C93" s="125"/>
      <c r="D93" s="301"/>
    </row>
    <row r="94" spans="1:4" s="4" customFormat="1" ht="13.5" thickBot="1">
      <c r="A94" s="103"/>
      <c r="B94" s="130"/>
      <c r="C94" s="125"/>
      <c r="D94" s="301"/>
    </row>
    <row r="95" spans="1:4" s="3" customFormat="1" ht="19.5" customHeight="1" thickBot="1">
      <c r="A95" s="86">
        <v>801</v>
      </c>
      <c r="B95" s="87"/>
      <c r="C95" s="93" t="s">
        <v>277</v>
      </c>
      <c r="D95" s="304">
        <f>D97</f>
        <v>60000</v>
      </c>
    </row>
    <row r="96" spans="1:4" s="3" customFormat="1" ht="12.75">
      <c r="A96" s="73"/>
      <c r="B96" s="89"/>
      <c r="C96" s="94"/>
      <c r="D96" s="298"/>
    </row>
    <row r="97" spans="1:4" s="3" customFormat="1" ht="12.75">
      <c r="A97" s="112"/>
      <c r="B97" s="115">
        <v>80104</v>
      </c>
      <c r="C97" s="96" t="s">
        <v>280</v>
      </c>
      <c r="D97" s="295">
        <f>SUM(D98)</f>
        <v>60000</v>
      </c>
    </row>
    <row r="98" spans="1:4" s="3" customFormat="1" ht="12.75">
      <c r="A98" s="112"/>
      <c r="B98" s="115"/>
      <c r="C98" s="137" t="s">
        <v>247</v>
      </c>
      <c r="D98" s="296">
        <v>60000</v>
      </c>
    </row>
    <row r="99" spans="1:4" s="3" customFormat="1" ht="13.5" thickBot="1">
      <c r="A99" s="99"/>
      <c r="B99" s="111"/>
      <c r="C99" s="139"/>
      <c r="D99" s="297"/>
    </row>
    <row r="100" spans="1:4" s="3" customFormat="1" ht="19.5" customHeight="1" thickBot="1">
      <c r="A100" s="90">
        <v>852</v>
      </c>
      <c r="B100" s="91"/>
      <c r="C100" s="93" t="s">
        <v>281</v>
      </c>
      <c r="D100" s="303">
        <f>SUM(D102+D105+D108+D112+D115+D119)</f>
        <v>1714803</v>
      </c>
    </row>
    <row r="101" spans="1:4" s="3" customFormat="1" ht="12.75">
      <c r="A101" s="117"/>
      <c r="B101" s="118"/>
      <c r="C101" s="94"/>
      <c r="D101" s="294"/>
    </row>
    <row r="102" spans="1:4" s="3" customFormat="1" ht="25.5">
      <c r="A102" s="135"/>
      <c r="B102" s="142">
        <v>85212</v>
      </c>
      <c r="C102" s="96" t="s">
        <v>282</v>
      </c>
      <c r="D102" s="295">
        <v>1383613</v>
      </c>
    </row>
    <row r="103" spans="1:4" s="3" customFormat="1" ht="38.25">
      <c r="A103" s="135"/>
      <c r="B103" s="142"/>
      <c r="C103" s="137" t="s">
        <v>343</v>
      </c>
      <c r="D103" s="296">
        <v>1383613</v>
      </c>
    </row>
    <row r="104" spans="1:5" s="3" customFormat="1" ht="12.75">
      <c r="A104" s="135"/>
      <c r="B104" s="143"/>
      <c r="C104" s="137"/>
      <c r="D104" s="296"/>
      <c r="E104" s="120"/>
    </row>
    <row r="105" spans="1:4" s="3" customFormat="1" ht="38.25">
      <c r="A105" s="112"/>
      <c r="B105" s="116">
        <v>85213</v>
      </c>
      <c r="C105" s="119" t="s">
        <v>283</v>
      </c>
      <c r="D105" s="295">
        <f>SUM(D106)</f>
        <v>9000</v>
      </c>
    </row>
    <row r="106" spans="1:4" s="3" customFormat="1" ht="38.25">
      <c r="A106" s="112"/>
      <c r="B106" s="115"/>
      <c r="C106" s="137" t="s">
        <v>343</v>
      </c>
      <c r="D106" s="296">
        <v>9000</v>
      </c>
    </row>
    <row r="107" spans="1:4" s="3" customFormat="1" ht="12.75">
      <c r="A107" s="112"/>
      <c r="B107" s="113"/>
      <c r="C107" s="137"/>
      <c r="D107" s="296"/>
    </row>
    <row r="108" spans="1:4" s="3" customFormat="1" ht="25.5">
      <c r="A108" s="73"/>
      <c r="B108" s="89">
        <v>85214</v>
      </c>
      <c r="C108" s="96" t="s">
        <v>284</v>
      </c>
      <c r="D108" s="295">
        <f>SUM(D110+D109)</f>
        <v>193604</v>
      </c>
    </row>
    <row r="109" spans="1:4" s="3" customFormat="1" ht="38.25">
      <c r="A109" s="99"/>
      <c r="B109" s="110"/>
      <c r="C109" s="137" t="s">
        <v>343</v>
      </c>
      <c r="D109" s="296">
        <v>122552</v>
      </c>
    </row>
    <row r="110" spans="1:4" s="120" customFormat="1" ht="26.25" customHeight="1">
      <c r="A110" s="144"/>
      <c r="B110" s="145"/>
      <c r="C110" s="97" t="s">
        <v>279</v>
      </c>
      <c r="D110" s="296">
        <v>71052</v>
      </c>
    </row>
    <row r="111" spans="1:4" s="3" customFormat="1" ht="12.75">
      <c r="A111" s="99"/>
      <c r="B111" s="102"/>
      <c r="C111" s="137"/>
      <c r="D111" s="296"/>
    </row>
    <row r="112" spans="1:4" s="3" customFormat="1" ht="12.75">
      <c r="A112" s="73"/>
      <c r="B112" s="76">
        <v>85219</v>
      </c>
      <c r="C112" s="96" t="s">
        <v>285</v>
      </c>
      <c r="D112" s="295">
        <f>SUM(D113:D113)</f>
        <v>74133</v>
      </c>
    </row>
    <row r="113" spans="1:4" s="3" customFormat="1" ht="25.5">
      <c r="A113" s="78"/>
      <c r="B113" s="79" t="s">
        <v>23</v>
      </c>
      <c r="C113" s="97" t="s">
        <v>279</v>
      </c>
      <c r="D113" s="296">
        <v>74133</v>
      </c>
    </row>
    <row r="114" spans="1:4" s="3" customFormat="1" ht="12.75">
      <c r="A114" s="78"/>
      <c r="B114" s="79"/>
      <c r="C114" s="97"/>
      <c r="D114" s="296"/>
    </row>
    <row r="115" spans="1:4" s="3" customFormat="1" ht="12.75">
      <c r="A115" s="78"/>
      <c r="B115" s="77">
        <v>85228</v>
      </c>
      <c r="C115" s="96" t="s">
        <v>286</v>
      </c>
      <c r="D115" s="295">
        <f>SUM(D116:D117)</f>
        <v>12353</v>
      </c>
    </row>
    <row r="116" spans="1:4" s="3" customFormat="1" ht="38.25">
      <c r="A116" s="99"/>
      <c r="B116" s="111"/>
      <c r="C116" s="137" t="s">
        <v>341</v>
      </c>
      <c r="D116" s="296">
        <v>5138</v>
      </c>
    </row>
    <row r="117" spans="1:4" s="3" customFormat="1" ht="12.75">
      <c r="A117" s="99"/>
      <c r="B117" s="111"/>
      <c r="C117" s="137" t="s">
        <v>287</v>
      </c>
      <c r="D117" s="296">
        <v>7215</v>
      </c>
    </row>
    <row r="118" spans="1:4" s="3" customFormat="1" ht="12.75">
      <c r="A118" s="99"/>
      <c r="B118" s="102"/>
      <c r="C118" s="137"/>
      <c r="D118" s="296"/>
    </row>
    <row r="119" spans="1:4" s="3" customFormat="1" ht="12.75">
      <c r="A119" s="78"/>
      <c r="B119" s="76">
        <v>85295</v>
      </c>
      <c r="C119" s="96" t="s">
        <v>288</v>
      </c>
      <c r="D119" s="295">
        <f>SUM(D120)</f>
        <v>42100</v>
      </c>
    </row>
    <row r="120" spans="1:4" s="3" customFormat="1" ht="25.5">
      <c r="A120" s="78"/>
      <c r="B120" s="89"/>
      <c r="C120" s="97" t="s">
        <v>279</v>
      </c>
      <c r="D120" s="296">
        <v>42100</v>
      </c>
    </row>
    <row r="121" spans="1:4" s="3" customFormat="1" ht="13.5" thickBot="1">
      <c r="A121" s="78"/>
      <c r="B121" s="79"/>
      <c r="C121" s="98"/>
      <c r="D121" s="297"/>
    </row>
    <row r="122" spans="1:4" s="3" customFormat="1" ht="22.5" customHeight="1" thickBot="1">
      <c r="A122" s="86">
        <v>900</v>
      </c>
      <c r="B122" s="88"/>
      <c r="C122" s="93" t="s">
        <v>290</v>
      </c>
      <c r="D122" s="293">
        <f>D124</f>
        <v>166297</v>
      </c>
    </row>
    <row r="123" spans="1:4" s="3" customFormat="1" ht="12.75">
      <c r="A123" s="136"/>
      <c r="B123" s="121"/>
      <c r="C123" s="94"/>
      <c r="D123" s="294"/>
    </row>
    <row r="124" spans="1:4" s="3" customFormat="1" ht="12.75">
      <c r="A124" s="112"/>
      <c r="B124" s="115">
        <v>90003</v>
      </c>
      <c r="C124" s="96" t="s">
        <v>291</v>
      </c>
      <c r="D124" s="295">
        <f>D125</f>
        <v>166297</v>
      </c>
    </row>
    <row r="125" spans="1:4" s="3" customFormat="1" ht="12.75">
      <c r="A125" s="112"/>
      <c r="B125" s="110"/>
      <c r="C125" s="137" t="s">
        <v>287</v>
      </c>
      <c r="D125" s="296">
        <f>205040-38743</f>
        <v>166297</v>
      </c>
    </row>
    <row r="126" spans="1:4" s="3" customFormat="1" ht="13.5" thickBot="1">
      <c r="A126" s="99"/>
      <c r="B126" s="111"/>
      <c r="C126" s="139"/>
      <c r="D126" s="297"/>
    </row>
    <row r="127" spans="1:4" s="3" customFormat="1" ht="19.5" customHeight="1" thickBot="1">
      <c r="A127" s="122">
        <v>921</v>
      </c>
      <c r="B127" s="123"/>
      <c r="C127" s="93" t="s">
        <v>292</v>
      </c>
      <c r="D127" s="293">
        <f>D129</f>
        <v>500</v>
      </c>
    </row>
    <row r="128" spans="1:4" s="3" customFormat="1" ht="13.5" thickBot="1">
      <c r="A128" s="114"/>
      <c r="B128" s="146"/>
      <c r="C128" s="147"/>
      <c r="D128" s="305"/>
    </row>
    <row r="129" spans="1:4" s="3" customFormat="1" ht="12.75">
      <c r="A129" s="114"/>
      <c r="B129" s="148">
        <v>92195</v>
      </c>
      <c r="C129" s="131" t="s">
        <v>288</v>
      </c>
      <c r="D129" s="302">
        <f>SUM(D130:D130)</f>
        <v>500</v>
      </c>
    </row>
    <row r="130" spans="1:4" s="3" customFormat="1" ht="12.75">
      <c r="A130" s="114"/>
      <c r="B130" s="134"/>
      <c r="C130" s="137" t="s">
        <v>238</v>
      </c>
      <c r="D130" s="296">
        <v>500</v>
      </c>
    </row>
    <row r="131" spans="1:4" s="3" customFormat="1" ht="13.5" thickBot="1">
      <c r="A131" s="103"/>
      <c r="B131" s="149"/>
      <c r="C131" s="139"/>
      <c r="D131" s="297"/>
    </row>
    <row r="132" spans="1:4" s="425" customFormat="1" ht="18" customHeight="1" thickBot="1">
      <c r="A132" s="424"/>
      <c r="B132" s="150"/>
      <c r="C132" s="151" t="s">
        <v>293</v>
      </c>
      <c r="D132" s="306">
        <f>SUM(D10+D18+D27+D39+D45+D54+D86+D95+D100+D122+D127)</f>
        <v>19326413</v>
      </c>
    </row>
    <row r="133" spans="1:4" s="3" customFormat="1" ht="12.75">
      <c r="A133" s="52"/>
      <c r="B133" s="52"/>
      <c r="C133" s="52"/>
      <c r="D133" s="68"/>
    </row>
    <row r="134" spans="1:4" s="3" customFormat="1" ht="12.75">
      <c r="A134" s="52"/>
      <c r="B134" s="52"/>
      <c r="C134" s="52"/>
      <c r="D134" s="68"/>
    </row>
    <row r="135" spans="1:4" s="3" customFormat="1" ht="12.75">
      <c r="A135" s="52"/>
      <c r="B135" s="52"/>
      <c r="C135" s="52"/>
      <c r="D135" s="68"/>
    </row>
    <row r="136" spans="1:4" s="3" customFormat="1" ht="12.75">
      <c r="A136" s="52"/>
      <c r="B136" s="52"/>
      <c r="C136" s="52"/>
      <c r="D136" s="68"/>
    </row>
    <row r="137" spans="1:4" s="3" customFormat="1" ht="12.75">
      <c r="A137" s="52"/>
      <c r="B137" s="52"/>
      <c r="C137" s="52"/>
      <c r="D137" s="68"/>
    </row>
    <row r="138" spans="1:4" s="3" customFormat="1" ht="12.75">
      <c r="A138" s="52"/>
      <c r="B138" s="52"/>
      <c r="C138" s="52"/>
      <c r="D138" s="68"/>
    </row>
    <row r="139" spans="1:4" s="3" customFormat="1" ht="12.75">
      <c r="A139" s="52"/>
      <c r="B139" s="52"/>
      <c r="C139" s="52"/>
      <c r="D139" s="68"/>
    </row>
    <row r="140" spans="1:4" s="3" customFormat="1" ht="12.75">
      <c r="A140" s="52"/>
      <c r="B140" s="52"/>
      <c r="C140" s="52"/>
      <c r="D140" s="68"/>
    </row>
    <row r="141" spans="1:4" s="3" customFormat="1" ht="12.75">
      <c r="A141" s="52"/>
      <c r="B141" s="52"/>
      <c r="C141" s="52"/>
      <c r="D141" s="68"/>
    </row>
    <row r="142" spans="1:4" s="3" customFormat="1" ht="12.75">
      <c r="A142" s="52"/>
      <c r="B142" s="52"/>
      <c r="C142" s="52"/>
      <c r="D142" s="68"/>
    </row>
    <row r="143" spans="1:4" s="3" customFormat="1" ht="12.75">
      <c r="A143" s="52"/>
      <c r="B143" s="52"/>
      <c r="C143" s="52"/>
      <c r="D143" s="68"/>
    </row>
    <row r="144" spans="1:4" s="3" customFormat="1" ht="12.75">
      <c r="A144" s="52"/>
      <c r="B144" s="52"/>
      <c r="C144" s="52"/>
      <c r="D144" s="68"/>
    </row>
    <row r="145" spans="1:4" s="3" customFormat="1" ht="12.75">
      <c r="A145" s="52"/>
      <c r="B145" s="52"/>
      <c r="C145" s="52"/>
      <c r="D145" s="68"/>
    </row>
    <row r="146" spans="1:4" s="3" customFormat="1" ht="12.75">
      <c r="A146" s="52"/>
      <c r="B146" s="52"/>
      <c r="C146" s="52"/>
      <c r="D146" s="68"/>
    </row>
    <row r="147" spans="1:4" s="3" customFormat="1" ht="12.75">
      <c r="A147" s="52"/>
      <c r="B147" s="52"/>
      <c r="C147" s="52"/>
      <c r="D147" s="68"/>
    </row>
    <row r="148" spans="1:4" s="3" customFormat="1" ht="12.75">
      <c r="A148" s="52"/>
      <c r="B148" s="52"/>
      <c r="C148" s="52"/>
      <c r="D148" s="68"/>
    </row>
    <row r="149" spans="1:4" s="3" customFormat="1" ht="12.75">
      <c r="A149" s="52"/>
      <c r="B149" s="52"/>
      <c r="C149" s="52"/>
      <c r="D149" s="68"/>
    </row>
    <row r="150" spans="1:4" s="3" customFormat="1" ht="12.75">
      <c r="A150" s="52"/>
      <c r="B150" s="52"/>
      <c r="C150" s="52"/>
      <c r="D150" s="68"/>
    </row>
    <row r="151" spans="1:4" s="3" customFormat="1" ht="12.75">
      <c r="A151" s="52"/>
      <c r="B151" s="52"/>
      <c r="C151" s="52"/>
      <c r="D151" s="68"/>
    </row>
    <row r="152" spans="1:4" s="3" customFormat="1" ht="12.75">
      <c r="A152" s="52"/>
      <c r="B152" s="52"/>
      <c r="C152" s="52"/>
      <c r="D152" s="68"/>
    </row>
    <row r="153" spans="1:4" s="3" customFormat="1" ht="12.75">
      <c r="A153" s="52"/>
      <c r="B153" s="52"/>
      <c r="C153" s="52"/>
      <c r="D153" s="68"/>
    </row>
    <row r="154" spans="1:4" s="3" customFormat="1" ht="12.75">
      <c r="A154" s="52"/>
      <c r="B154" s="52"/>
      <c r="C154" s="52"/>
      <c r="D154" s="68"/>
    </row>
    <row r="155" spans="1:4" s="3" customFormat="1" ht="12.75">
      <c r="A155" s="52"/>
      <c r="B155" s="52"/>
      <c r="C155" s="52"/>
      <c r="D155" s="68"/>
    </row>
    <row r="156" spans="1:4" s="3" customFormat="1" ht="12.75">
      <c r="A156" s="52"/>
      <c r="B156" s="52"/>
      <c r="C156" s="52"/>
      <c r="D156" s="68"/>
    </row>
    <row r="157" spans="1:4" s="3" customFormat="1" ht="12.75">
      <c r="A157" s="52"/>
      <c r="B157" s="52"/>
      <c r="C157" s="52"/>
      <c r="D157" s="68"/>
    </row>
    <row r="158" spans="1:4" s="3" customFormat="1" ht="12.75">
      <c r="A158" s="52"/>
      <c r="B158" s="52"/>
      <c r="C158" s="52"/>
      <c r="D158" s="68"/>
    </row>
    <row r="159" spans="1:4" ht="12.75">
      <c r="A159" s="23"/>
      <c r="B159" s="23"/>
      <c r="C159" s="23"/>
      <c r="D159" s="307"/>
    </row>
    <row r="160" spans="1:4" ht="12.75">
      <c r="A160" s="23"/>
      <c r="B160" s="23"/>
      <c r="C160" s="23"/>
      <c r="D160" s="307"/>
    </row>
    <row r="161" spans="1:4" ht="12.75">
      <c r="A161" s="23"/>
      <c r="B161" s="23"/>
      <c r="C161" s="23"/>
      <c r="D161" s="307"/>
    </row>
    <row r="162" spans="1:4" ht="12.75">
      <c r="A162" s="23"/>
      <c r="B162" s="23"/>
      <c r="C162" s="23"/>
      <c r="D162" s="307"/>
    </row>
    <row r="163" spans="1:4" ht="12.75">
      <c r="A163" s="23"/>
      <c r="B163" s="23"/>
      <c r="C163" s="23"/>
      <c r="D163" s="307"/>
    </row>
    <row r="164" spans="1:4" ht="12.75">
      <c r="A164" s="23"/>
      <c r="B164" s="23"/>
      <c r="C164" s="23"/>
      <c r="D164" s="307"/>
    </row>
    <row r="165" spans="1:4" ht="12.75">
      <c r="A165" s="23"/>
      <c r="B165" s="23"/>
      <c r="C165" s="23"/>
      <c r="D165" s="307"/>
    </row>
    <row r="166" spans="1:4" ht="12.75">
      <c r="A166" s="23"/>
      <c r="B166" s="23"/>
      <c r="C166" s="23"/>
      <c r="D166" s="307"/>
    </row>
    <row r="167" spans="1:4" ht="12.75">
      <c r="A167" s="23"/>
      <c r="B167" s="23"/>
      <c r="C167" s="23"/>
      <c r="D167" s="307"/>
    </row>
    <row r="168" spans="1:4" ht="12.75">
      <c r="A168" s="23"/>
      <c r="B168" s="23"/>
      <c r="C168" s="23"/>
      <c r="D168" s="307"/>
    </row>
    <row r="169" spans="1:4" ht="12.75">
      <c r="A169" s="23"/>
      <c r="B169" s="23"/>
      <c r="C169" s="23"/>
      <c r="D169" s="307"/>
    </row>
    <row r="170" spans="1:4" ht="12.75">
      <c r="A170" s="23"/>
      <c r="B170" s="23"/>
      <c r="C170" s="23"/>
      <c r="D170" s="307"/>
    </row>
    <row r="171" spans="1:4" ht="12.75">
      <c r="A171" s="23"/>
      <c r="B171" s="23"/>
      <c r="C171" s="23"/>
      <c r="D171" s="307"/>
    </row>
    <row r="172" spans="1:4" ht="12.75">
      <c r="A172" s="23"/>
      <c r="B172" s="23"/>
      <c r="C172" s="23"/>
      <c r="D172" s="307"/>
    </row>
    <row r="173" spans="1:4" ht="12.75">
      <c r="A173" s="23"/>
      <c r="B173" s="23"/>
      <c r="C173" s="23"/>
      <c r="D173" s="307"/>
    </row>
    <row r="174" spans="1:4" ht="12.75">
      <c r="A174" s="23"/>
      <c r="B174" s="23"/>
      <c r="C174" s="23"/>
      <c r="D174" s="307"/>
    </row>
    <row r="175" spans="1:4" ht="12.75">
      <c r="A175" s="23"/>
      <c r="B175" s="23"/>
      <c r="C175" s="23"/>
      <c r="D175" s="307"/>
    </row>
    <row r="176" spans="1:4" ht="12.75">
      <c r="A176" s="23"/>
      <c r="B176" s="23"/>
      <c r="C176" s="23"/>
      <c r="D176" s="307"/>
    </row>
    <row r="177" spans="1:4" ht="12.75">
      <c r="A177" s="23"/>
      <c r="B177" s="23"/>
      <c r="C177" s="23"/>
      <c r="D177" s="307"/>
    </row>
    <row r="178" spans="1:4" ht="12.75">
      <c r="A178" s="23"/>
      <c r="B178" s="23"/>
      <c r="C178" s="23"/>
      <c r="D178" s="307"/>
    </row>
    <row r="179" spans="1:4" ht="12.75">
      <c r="A179" s="23"/>
      <c r="B179" s="23"/>
      <c r="C179" s="23"/>
      <c r="D179" s="307"/>
    </row>
    <row r="180" spans="1:4" ht="12.75">
      <c r="A180" s="23"/>
      <c r="B180" s="23"/>
      <c r="C180" s="23"/>
      <c r="D180" s="307"/>
    </row>
    <row r="181" spans="1:4" ht="12.75">
      <c r="A181" s="23"/>
      <c r="B181" s="23"/>
      <c r="C181" s="23"/>
      <c r="D181" s="307"/>
    </row>
    <row r="182" spans="1:4" ht="12.75">
      <c r="A182" s="23"/>
      <c r="B182" s="23"/>
      <c r="C182" s="23"/>
      <c r="D182" s="307"/>
    </row>
    <row r="183" spans="1:4" ht="12.75">
      <c r="A183" s="23"/>
      <c r="B183" s="23"/>
      <c r="C183" s="23"/>
      <c r="D183" s="307"/>
    </row>
    <row r="184" spans="1:4" ht="12.75">
      <c r="A184" s="23"/>
      <c r="B184" s="23"/>
      <c r="C184" s="23"/>
      <c r="D184" s="307"/>
    </row>
    <row r="185" spans="1:4" ht="12.75">
      <c r="A185" s="23"/>
      <c r="B185" s="23"/>
      <c r="C185" s="23"/>
      <c r="D185" s="307"/>
    </row>
    <row r="186" spans="1:4" ht="12.75">
      <c r="A186" s="23"/>
      <c r="B186" s="23"/>
      <c r="C186" s="23"/>
      <c r="D186" s="307"/>
    </row>
    <row r="187" spans="1:4" ht="12.75">
      <c r="A187" s="23"/>
      <c r="B187" s="23"/>
      <c r="C187" s="23"/>
      <c r="D187" s="307"/>
    </row>
    <row r="188" spans="1:4" ht="12.75">
      <c r="A188" s="23"/>
      <c r="B188" s="23"/>
      <c r="C188" s="23"/>
      <c r="D188" s="307"/>
    </row>
    <row r="189" spans="1:4" ht="12.75">
      <c r="A189" s="23"/>
      <c r="B189" s="23"/>
      <c r="C189" s="23"/>
      <c r="D189" s="307"/>
    </row>
    <row r="190" spans="1:4" ht="12.75">
      <c r="A190" s="23"/>
      <c r="B190" s="23"/>
      <c r="C190" s="23"/>
      <c r="D190" s="307"/>
    </row>
    <row r="191" spans="1:4" ht="12.75">
      <c r="A191" s="23"/>
      <c r="B191" s="23"/>
      <c r="C191" s="23"/>
      <c r="D191" s="307"/>
    </row>
    <row r="192" spans="1:4" ht="12.75">
      <c r="A192" s="23"/>
      <c r="B192" s="23"/>
      <c r="C192" s="23"/>
      <c r="D192" s="307"/>
    </row>
    <row r="193" spans="1:4" ht="12.75">
      <c r="A193" s="23"/>
      <c r="B193" s="23"/>
      <c r="C193" s="23"/>
      <c r="D193" s="307"/>
    </row>
    <row r="194" spans="1:4" ht="12.75">
      <c r="A194" s="23"/>
      <c r="B194" s="23"/>
      <c r="C194" s="23"/>
      <c r="D194" s="307"/>
    </row>
    <row r="195" spans="1:4" ht="12.75">
      <c r="A195" s="23"/>
      <c r="B195" s="23"/>
      <c r="C195" s="23"/>
      <c r="D195" s="307"/>
    </row>
    <row r="196" spans="1:4" ht="12.75">
      <c r="A196" s="23"/>
      <c r="B196" s="23"/>
      <c r="C196" s="23"/>
      <c r="D196" s="307"/>
    </row>
    <row r="197" spans="1:4" ht="12.75">
      <c r="A197" s="23"/>
      <c r="B197" s="23"/>
      <c r="C197" s="23"/>
      <c r="D197" s="307"/>
    </row>
    <row r="198" spans="1:4" ht="12.75">
      <c r="A198" s="23"/>
      <c r="B198" s="23"/>
      <c r="C198" s="23"/>
      <c r="D198" s="307"/>
    </row>
    <row r="199" spans="1:4" ht="12.75">
      <c r="A199" s="23"/>
      <c r="B199" s="23"/>
      <c r="C199" s="23"/>
      <c r="D199" s="307"/>
    </row>
    <row r="200" spans="1:4" ht="12.75">
      <c r="A200" s="23"/>
      <c r="B200" s="23"/>
      <c r="C200" s="23"/>
      <c r="D200" s="307"/>
    </row>
    <row r="201" spans="1:4" ht="12.75">
      <c r="A201" s="23"/>
      <c r="B201" s="23"/>
      <c r="C201" s="23"/>
      <c r="D201" s="307"/>
    </row>
    <row r="202" spans="1:4" ht="12.75">
      <c r="A202" s="23"/>
      <c r="B202" s="23"/>
      <c r="C202" s="23"/>
      <c r="D202" s="307"/>
    </row>
    <row r="203" spans="1:4" ht="12.75">
      <c r="A203" s="23"/>
      <c r="B203" s="23"/>
      <c r="C203" s="23"/>
      <c r="D203" s="307"/>
    </row>
    <row r="204" spans="1:4" ht="12.75">
      <c r="A204" s="23"/>
      <c r="B204" s="23"/>
      <c r="C204" s="23"/>
      <c r="D204" s="307"/>
    </row>
    <row r="205" spans="1:4" ht="12.75">
      <c r="A205" s="23"/>
      <c r="B205" s="23"/>
      <c r="C205" s="23"/>
      <c r="D205" s="307"/>
    </row>
    <row r="206" spans="1:4" ht="12.75">
      <c r="A206" s="23"/>
      <c r="B206" s="23"/>
      <c r="C206" s="23"/>
      <c r="D206" s="307"/>
    </row>
    <row r="207" spans="1:4" ht="12.75">
      <c r="A207" s="23"/>
      <c r="B207" s="23"/>
      <c r="C207" s="23"/>
      <c r="D207" s="307"/>
    </row>
    <row r="208" spans="1:4" ht="12.75">
      <c r="A208" s="23"/>
      <c r="B208" s="23"/>
      <c r="C208" s="23"/>
      <c r="D208" s="307"/>
    </row>
    <row r="209" spans="1:4" ht="12.75">
      <c r="A209" s="23"/>
      <c r="B209" s="23"/>
      <c r="C209" s="23"/>
      <c r="D209" s="307"/>
    </row>
    <row r="210" spans="1:4" ht="12.75">
      <c r="A210" s="23"/>
      <c r="B210" s="23"/>
      <c r="C210" s="23"/>
      <c r="D210" s="307"/>
    </row>
    <row r="211" spans="1:4" ht="12.75">
      <c r="A211" s="23"/>
      <c r="B211" s="23"/>
      <c r="C211" s="23"/>
      <c r="D211" s="307"/>
    </row>
    <row r="212" spans="1:4" ht="12.75">
      <c r="A212" s="23"/>
      <c r="B212" s="23"/>
      <c r="C212" s="23"/>
      <c r="D212" s="307"/>
    </row>
    <row r="213" spans="1:4" ht="12.75">
      <c r="A213" s="23"/>
      <c r="B213" s="23"/>
      <c r="C213" s="23"/>
      <c r="D213" s="307"/>
    </row>
    <row r="214" spans="1:4" ht="12.75">
      <c r="A214" s="23"/>
      <c r="B214" s="23"/>
      <c r="C214" s="23"/>
      <c r="D214" s="307"/>
    </row>
    <row r="215" spans="1:4" ht="12.75">
      <c r="A215" s="23"/>
      <c r="B215" s="23"/>
      <c r="C215" s="23"/>
      <c r="D215" s="307"/>
    </row>
    <row r="216" spans="1:4" ht="12.75">
      <c r="A216" s="23"/>
      <c r="B216" s="23"/>
      <c r="C216" s="23"/>
      <c r="D216" s="307"/>
    </row>
    <row r="217" spans="1:4" ht="12.75">
      <c r="A217" s="23"/>
      <c r="B217" s="23"/>
      <c r="C217" s="23"/>
      <c r="D217" s="307"/>
    </row>
    <row r="218" spans="1:4" ht="12.75">
      <c r="A218" s="23"/>
      <c r="B218" s="23"/>
      <c r="C218" s="23"/>
      <c r="D218" s="307"/>
    </row>
    <row r="219" spans="1:4" ht="12.75">
      <c r="A219" s="23"/>
      <c r="B219" s="23"/>
      <c r="C219" s="23"/>
      <c r="D219" s="307"/>
    </row>
    <row r="220" spans="1:4" ht="12.75">
      <c r="A220" s="23"/>
      <c r="B220" s="23"/>
      <c r="C220" s="23"/>
      <c r="D220" s="307"/>
    </row>
    <row r="221" spans="1:4" ht="12.75">
      <c r="A221" s="23"/>
      <c r="B221" s="23"/>
      <c r="C221" s="23"/>
      <c r="D221" s="307"/>
    </row>
    <row r="222" spans="1:4" ht="12.75">
      <c r="A222" s="23"/>
      <c r="B222" s="23"/>
      <c r="C222" s="23"/>
      <c r="D222" s="307"/>
    </row>
    <row r="223" spans="1:4" ht="12.75">
      <c r="A223" s="23"/>
      <c r="B223" s="23"/>
      <c r="C223" s="23"/>
      <c r="D223" s="307"/>
    </row>
    <row r="224" spans="1:4" ht="12.75">
      <c r="A224" s="23"/>
      <c r="B224" s="23"/>
      <c r="C224" s="23"/>
      <c r="D224" s="307"/>
    </row>
    <row r="225" spans="1:4" ht="12.75">
      <c r="A225" s="23"/>
      <c r="B225" s="23"/>
      <c r="C225" s="23"/>
      <c r="D225" s="307"/>
    </row>
  </sheetData>
  <mergeCells count="5">
    <mergeCell ref="A4:D4"/>
    <mergeCell ref="A7:A8"/>
    <mergeCell ref="B7:B8"/>
    <mergeCell ref="C7:C8"/>
    <mergeCell ref="D7:D8"/>
  </mergeCells>
  <printOptions horizontalCentered="1"/>
  <pageMargins left="0.57" right="0.56" top="0.59" bottom="0.5905511811023623" header="0.59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1" sqref="D1:D2"/>
    </sheetView>
  </sheetViews>
  <sheetFormatPr defaultColWidth="9.00390625" defaultRowHeight="12.75"/>
  <cols>
    <col min="1" max="1" width="4.125" style="0" customWidth="1"/>
    <col min="2" max="2" width="10.375" style="0" customWidth="1"/>
    <col min="3" max="3" width="11.625" style="0" customWidth="1"/>
    <col min="4" max="4" width="28.25390625" style="0" customWidth="1"/>
    <col min="5" max="5" width="29.25390625" style="0" customWidth="1"/>
    <col min="6" max="6" width="18.25390625" style="0" customWidth="1"/>
  </cols>
  <sheetData>
    <row r="1" spans="1:6" ht="12.75">
      <c r="A1" s="23"/>
      <c r="B1" s="23"/>
      <c r="C1" s="23"/>
      <c r="D1" s="23" t="s">
        <v>530</v>
      </c>
      <c r="E1" s="23"/>
      <c r="F1" s="23"/>
    </row>
    <row r="2" spans="1:6" ht="12.75">
      <c r="A2" s="23"/>
      <c r="B2" s="23"/>
      <c r="C2" s="23"/>
      <c r="D2" s="23" t="s">
        <v>521</v>
      </c>
      <c r="E2" s="23"/>
      <c r="F2" s="23"/>
    </row>
    <row r="3" spans="1:6" ht="12.75">
      <c r="A3" s="23"/>
      <c r="B3" s="23"/>
      <c r="C3" s="23"/>
      <c r="D3" s="23"/>
      <c r="E3" s="23"/>
      <c r="F3" s="23"/>
    </row>
    <row r="4" spans="1:6" ht="12.75">
      <c r="A4" s="23"/>
      <c r="B4" s="23"/>
      <c r="C4" s="23"/>
      <c r="D4" s="23"/>
      <c r="E4" s="23"/>
      <c r="F4" s="23"/>
    </row>
    <row r="5" spans="1:6" ht="63.75" customHeight="1">
      <c r="A5" s="447" t="s">
        <v>536</v>
      </c>
      <c r="B5" s="447"/>
      <c r="C5" s="447"/>
      <c r="D5" s="447"/>
      <c r="E5" s="447"/>
      <c r="F5" s="447"/>
    </row>
    <row r="6" spans="1:6" ht="19.5" customHeight="1">
      <c r="A6" s="23"/>
      <c r="B6" s="23"/>
      <c r="C6" s="23"/>
      <c r="D6" s="24"/>
      <c r="E6" s="24"/>
      <c r="F6" s="24"/>
    </row>
    <row r="7" spans="1:6" ht="19.5" customHeight="1" thickBot="1">
      <c r="A7" s="31" t="s">
        <v>512</v>
      </c>
      <c r="B7" s="23"/>
      <c r="C7" s="23"/>
      <c r="D7" s="25"/>
      <c r="E7" s="25"/>
      <c r="F7" s="41" t="s">
        <v>40</v>
      </c>
    </row>
    <row r="8" spans="1:6" ht="19.5" customHeight="1">
      <c r="A8" s="469" t="s">
        <v>60</v>
      </c>
      <c r="B8" s="471" t="s">
        <v>2</v>
      </c>
      <c r="C8" s="471" t="s">
        <v>3</v>
      </c>
      <c r="D8" s="435" t="s">
        <v>72</v>
      </c>
      <c r="E8" s="435" t="s">
        <v>73</v>
      </c>
      <c r="F8" s="464" t="s">
        <v>41</v>
      </c>
    </row>
    <row r="9" spans="1:6" ht="19.5" customHeight="1">
      <c r="A9" s="470"/>
      <c r="B9" s="472"/>
      <c r="C9" s="472"/>
      <c r="D9" s="466"/>
      <c r="E9" s="466"/>
      <c r="F9" s="465"/>
    </row>
    <row r="10" spans="1:6" ht="19.5" customHeight="1">
      <c r="A10" s="470"/>
      <c r="B10" s="472"/>
      <c r="C10" s="472"/>
      <c r="D10" s="466"/>
      <c r="E10" s="466"/>
      <c r="F10" s="465"/>
    </row>
    <row r="11" spans="1:6" ht="12.75" customHeight="1" thickBot="1">
      <c r="A11" s="35">
        <v>1</v>
      </c>
      <c r="B11" s="29">
        <v>2</v>
      </c>
      <c r="C11" s="29">
        <v>3</v>
      </c>
      <c r="D11" s="29">
        <v>4</v>
      </c>
      <c r="E11" s="29">
        <v>5</v>
      </c>
      <c r="F11" s="36">
        <v>6</v>
      </c>
    </row>
    <row r="12" spans="1:6" ht="63.75" customHeight="1">
      <c r="A12" s="42" t="s">
        <v>11</v>
      </c>
      <c r="B12" s="43">
        <v>400</v>
      </c>
      <c r="C12" s="43">
        <v>40002</v>
      </c>
      <c r="D12" s="39" t="s">
        <v>179</v>
      </c>
      <c r="E12" s="39" t="s">
        <v>183</v>
      </c>
      <c r="F12" s="44">
        <v>108295</v>
      </c>
    </row>
    <row r="13" spans="1:6" ht="64.5" customHeight="1" thickBot="1">
      <c r="A13" s="45" t="s">
        <v>12</v>
      </c>
      <c r="B13" s="46">
        <v>900</v>
      </c>
      <c r="C13" s="46">
        <v>90001</v>
      </c>
      <c r="D13" s="40" t="s">
        <v>179</v>
      </c>
      <c r="E13" s="40" t="s">
        <v>184</v>
      </c>
      <c r="F13" s="47">
        <v>110000</v>
      </c>
    </row>
    <row r="14" spans="1:6" s="1" customFormat="1" ht="30" customHeight="1" thickBot="1">
      <c r="A14" s="525" t="s">
        <v>128</v>
      </c>
      <c r="B14" s="526"/>
      <c r="C14" s="526"/>
      <c r="D14" s="527"/>
      <c r="E14" s="48" t="s">
        <v>185</v>
      </c>
      <c r="F14" s="38">
        <f>SUM(F12:F13)</f>
        <v>218295</v>
      </c>
    </row>
    <row r="15" spans="1:6" ht="71.25" customHeight="1">
      <c r="A15" s="23"/>
      <c r="B15" s="23"/>
      <c r="C15" s="23"/>
      <c r="D15" s="23"/>
      <c r="E15" s="23"/>
      <c r="F15" s="23"/>
    </row>
    <row r="16" spans="1:6" ht="18" customHeight="1" thickBot="1">
      <c r="A16" s="31" t="s">
        <v>537</v>
      </c>
      <c r="B16" s="23"/>
      <c r="C16" s="23"/>
      <c r="D16" s="25"/>
      <c r="E16" s="25"/>
      <c r="F16" s="41" t="s">
        <v>40</v>
      </c>
    </row>
    <row r="17" spans="1:6" ht="12.75">
      <c r="A17" s="469" t="s">
        <v>60</v>
      </c>
      <c r="B17" s="471" t="s">
        <v>2</v>
      </c>
      <c r="C17" s="471" t="s">
        <v>3</v>
      </c>
      <c r="D17" s="435" t="s">
        <v>72</v>
      </c>
      <c r="E17" s="435" t="s">
        <v>73</v>
      </c>
      <c r="F17" s="464" t="s">
        <v>41</v>
      </c>
    </row>
    <row r="18" spans="1:6" ht="12.75">
      <c r="A18" s="470"/>
      <c r="B18" s="472"/>
      <c r="C18" s="472"/>
      <c r="D18" s="466"/>
      <c r="E18" s="466"/>
      <c r="F18" s="465"/>
    </row>
    <row r="19" spans="1:6" ht="18" customHeight="1">
      <c r="A19" s="470"/>
      <c r="B19" s="472"/>
      <c r="C19" s="472"/>
      <c r="D19" s="466"/>
      <c r="E19" s="466"/>
      <c r="F19" s="465"/>
    </row>
    <row r="20" spans="1:6" ht="13.5" thickBot="1">
      <c r="A20" s="35">
        <v>1</v>
      </c>
      <c r="B20" s="29">
        <v>2</v>
      </c>
      <c r="C20" s="29">
        <v>3</v>
      </c>
      <c r="D20" s="29">
        <v>4</v>
      </c>
      <c r="E20" s="29">
        <v>5</v>
      </c>
      <c r="F20" s="36">
        <v>6</v>
      </c>
    </row>
    <row r="21" spans="1:6" ht="69.75" customHeight="1">
      <c r="A21" s="42" t="s">
        <v>11</v>
      </c>
      <c r="B21" s="43">
        <v>400</v>
      </c>
      <c r="C21" s="43">
        <v>40002</v>
      </c>
      <c r="D21" s="39" t="s">
        <v>179</v>
      </c>
      <c r="E21" s="39" t="s">
        <v>183</v>
      </c>
      <c r="F21" s="44">
        <v>293605</v>
      </c>
    </row>
    <row r="22" spans="1:6" ht="63" customHeight="1" thickBot="1">
      <c r="A22" s="45" t="s">
        <v>12</v>
      </c>
      <c r="B22" s="46">
        <v>900</v>
      </c>
      <c r="C22" s="46">
        <v>90001</v>
      </c>
      <c r="D22" s="40" t="s">
        <v>179</v>
      </c>
      <c r="E22" s="40" t="s">
        <v>184</v>
      </c>
      <c r="F22" s="47">
        <v>100000</v>
      </c>
    </row>
    <row r="23" spans="1:6" ht="18" customHeight="1" thickBot="1">
      <c r="A23" s="525" t="s">
        <v>128</v>
      </c>
      <c r="B23" s="526"/>
      <c r="C23" s="526"/>
      <c r="D23" s="527"/>
      <c r="E23" s="48" t="s">
        <v>185</v>
      </c>
      <c r="F23" s="38">
        <f>SUM(F21:F22)</f>
        <v>393605</v>
      </c>
    </row>
  </sheetData>
  <mergeCells count="15">
    <mergeCell ref="E17:E19"/>
    <mergeCell ref="F17:F19"/>
    <mergeCell ref="A23:D23"/>
    <mergeCell ref="A17:A19"/>
    <mergeCell ref="B17:B19"/>
    <mergeCell ref="C17:C19"/>
    <mergeCell ref="D17:D19"/>
    <mergeCell ref="A14:D14"/>
    <mergeCell ref="A5:F5"/>
    <mergeCell ref="F8:F10"/>
    <mergeCell ref="D8:D10"/>
    <mergeCell ref="E8:E10"/>
    <mergeCell ref="A8:A10"/>
    <mergeCell ref="B8:B10"/>
    <mergeCell ref="C8:C10"/>
  </mergeCells>
  <printOptions horizontalCentered="1"/>
  <pageMargins left="0.3937007874015748" right="0.3937007874015748" top="1.45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7">
      <selection activeCell="D2" sqref="D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6.75390625" style="1" customWidth="1"/>
    <col min="6" max="16384" width="9.125" style="1" customWidth="1"/>
  </cols>
  <sheetData>
    <row r="1" spans="1:5" ht="12.75">
      <c r="A1" s="25"/>
      <c r="B1" s="25"/>
      <c r="C1" s="25"/>
      <c r="D1" s="23" t="s">
        <v>529</v>
      </c>
      <c r="E1" s="25"/>
    </row>
    <row r="2" spans="1:5" ht="12.75">
      <c r="A2" s="25"/>
      <c r="B2" s="25"/>
      <c r="C2" s="25"/>
      <c r="D2" s="23" t="s">
        <v>521</v>
      </c>
      <c r="E2" s="25"/>
    </row>
    <row r="3" spans="1:5" ht="12.75">
      <c r="A3" s="25"/>
      <c r="B3" s="25"/>
      <c r="C3" s="25"/>
      <c r="D3" s="25"/>
      <c r="E3" s="25"/>
    </row>
    <row r="4" spans="1:5" ht="19.5" customHeight="1">
      <c r="A4" s="25"/>
      <c r="B4" s="25"/>
      <c r="C4" s="25"/>
      <c r="D4" s="25"/>
      <c r="E4" s="25"/>
    </row>
    <row r="5" spans="1:5" ht="45" customHeight="1">
      <c r="A5" s="447" t="s">
        <v>369</v>
      </c>
      <c r="B5" s="447"/>
      <c r="C5" s="447"/>
      <c r="D5" s="447"/>
      <c r="E5" s="447"/>
    </row>
    <row r="6" spans="1:5" ht="19.5" customHeight="1">
      <c r="A6" s="25"/>
      <c r="B6" s="25"/>
      <c r="C6" s="25"/>
      <c r="D6" s="24"/>
      <c r="E6" s="24"/>
    </row>
    <row r="7" spans="1:5" ht="33" customHeight="1" thickBot="1">
      <c r="A7" s="25"/>
      <c r="B7" s="25"/>
      <c r="C7" s="25"/>
      <c r="D7" s="25"/>
      <c r="E7" s="41" t="s">
        <v>40</v>
      </c>
    </row>
    <row r="8" spans="1:5" ht="25.5" customHeight="1">
      <c r="A8" s="33" t="s">
        <v>60</v>
      </c>
      <c r="B8" s="34" t="s">
        <v>2</v>
      </c>
      <c r="C8" s="34" t="s">
        <v>3</v>
      </c>
      <c r="D8" s="34" t="s">
        <v>44</v>
      </c>
      <c r="E8" s="53" t="s">
        <v>43</v>
      </c>
    </row>
    <row r="9" spans="1:5" ht="20.25" customHeight="1">
      <c r="A9" s="54">
        <v>1</v>
      </c>
      <c r="B9" s="50">
        <v>2</v>
      </c>
      <c r="C9" s="50">
        <v>3</v>
      </c>
      <c r="D9" s="50">
        <v>4</v>
      </c>
      <c r="E9" s="55">
        <v>5</v>
      </c>
    </row>
    <row r="10" spans="1:5" ht="57.75" customHeight="1">
      <c r="A10" s="64" t="s">
        <v>11</v>
      </c>
      <c r="B10" s="62">
        <v>921</v>
      </c>
      <c r="C10" s="62">
        <v>92109</v>
      </c>
      <c r="D10" s="62" t="s">
        <v>186</v>
      </c>
      <c r="E10" s="65">
        <v>633843</v>
      </c>
    </row>
    <row r="11" spans="1:5" ht="48.75" customHeight="1">
      <c r="A11" s="64" t="s">
        <v>12</v>
      </c>
      <c r="B11" s="62">
        <v>921</v>
      </c>
      <c r="C11" s="62">
        <v>92116</v>
      </c>
      <c r="D11" s="62" t="s">
        <v>187</v>
      </c>
      <c r="E11" s="65">
        <v>206533</v>
      </c>
    </row>
    <row r="12" spans="1:5" ht="48.75" customHeight="1" thickBot="1">
      <c r="A12" s="528" t="s">
        <v>128</v>
      </c>
      <c r="B12" s="529"/>
      <c r="C12" s="529"/>
      <c r="D12" s="530"/>
      <c r="E12" s="57">
        <f>E10+E11</f>
        <v>840376</v>
      </c>
    </row>
    <row r="13" spans="1:5" ht="12.75">
      <c r="A13" s="52"/>
      <c r="B13" s="52"/>
      <c r="C13" s="52"/>
      <c r="D13" s="52"/>
      <c r="E13" s="52"/>
    </row>
    <row r="14" spans="1:5" ht="12.75">
      <c r="A14" s="284"/>
      <c r="B14" s="25"/>
      <c r="C14" s="25"/>
      <c r="D14" s="25"/>
      <c r="E14" s="25"/>
    </row>
    <row r="15" spans="1:5" ht="12.75">
      <c r="A15" s="49"/>
      <c r="B15" s="25"/>
      <c r="C15" s="25"/>
      <c r="D15" s="25"/>
      <c r="E15" s="25"/>
    </row>
    <row r="16" spans="1:5" ht="12.75">
      <c r="A16" s="25"/>
      <c r="B16" s="25"/>
      <c r="C16" s="25"/>
      <c r="D16" s="25"/>
      <c r="E16" s="25"/>
    </row>
    <row r="17" spans="1:5" ht="12.75">
      <c r="A17" s="49"/>
      <c r="B17" s="25"/>
      <c r="C17" s="25"/>
      <c r="D17" s="25"/>
      <c r="E17" s="25"/>
    </row>
    <row r="18" spans="1:5" ht="12.75">
      <c r="A18" s="25"/>
      <c r="B18" s="25"/>
      <c r="C18" s="25"/>
      <c r="D18" s="25"/>
      <c r="E18" s="25"/>
    </row>
    <row r="19" spans="1:5" ht="12.75">
      <c r="A19" s="25"/>
      <c r="B19" s="25"/>
      <c r="C19" s="25"/>
      <c r="D19" s="25"/>
      <c r="E19" s="25"/>
    </row>
    <row r="20" spans="1:5" ht="12.75">
      <c r="A20" s="25"/>
      <c r="B20" s="25"/>
      <c r="C20" s="25"/>
      <c r="D20" s="25"/>
      <c r="E20" s="25"/>
    </row>
    <row r="21" spans="1:5" ht="12.75">
      <c r="A21" s="25"/>
      <c r="B21" s="25"/>
      <c r="C21" s="25"/>
      <c r="D21" s="25"/>
      <c r="E21" s="25"/>
    </row>
    <row r="22" spans="1:5" ht="12.75">
      <c r="A22" s="25"/>
      <c r="B22" s="25"/>
      <c r="C22" s="25"/>
      <c r="D22" s="25"/>
      <c r="E22" s="25"/>
    </row>
    <row r="23" spans="1:5" ht="12.75">
      <c r="A23" s="25"/>
      <c r="B23" s="25"/>
      <c r="C23" s="25"/>
      <c r="D23" s="25"/>
      <c r="E23" s="25"/>
    </row>
    <row r="24" spans="1:5" ht="12.75">
      <c r="A24" s="25"/>
      <c r="B24" s="25"/>
      <c r="C24" s="25"/>
      <c r="D24" s="25"/>
      <c r="E24" s="25"/>
    </row>
    <row r="25" spans="1:5" ht="12.75">
      <c r="A25" s="25"/>
      <c r="B25" s="25"/>
      <c r="C25" s="25"/>
      <c r="D25" s="25"/>
      <c r="E25" s="25"/>
    </row>
    <row r="26" spans="1:5" ht="12.75">
      <c r="A26" s="25"/>
      <c r="B26" s="25"/>
      <c r="C26" s="25"/>
      <c r="D26" s="25"/>
      <c r="E26" s="25"/>
    </row>
    <row r="27" spans="1:5" ht="12.75">
      <c r="A27" s="25"/>
      <c r="B27" s="25"/>
      <c r="C27" s="25"/>
      <c r="D27" s="25"/>
      <c r="E27" s="25"/>
    </row>
    <row r="28" spans="1:5" ht="12.75">
      <c r="A28" s="25"/>
      <c r="B28" s="25"/>
      <c r="C28" s="25"/>
      <c r="D28" s="25"/>
      <c r="E28" s="25"/>
    </row>
    <row r="29" spans="1:5" ht="12.75">
      <c r="A29" s="25"/>
      <c r="B29" s="25"/>
      <c r="C29" s="25"/>
      <c r="D29" s="25"/>
      <c r="E29" s="25"/>
    </row>
    <row r="30" spans="1:5" ht="12.75">
      <c r="A30" s="25"/>
      <c r="B30" s="25"/>
      <c r="C30" s="25"/>
      <c r="D30" s="25"/>
      <c r="E30" s="25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25"/>
    </row>
    <row r="33" spans="1:5" ht="12.75">
      <c r="A33" s="25"/>
      <c r="B33" s="25"/>
      <c r="C33" s="25"/>
      <c r="D33" s="25"/>
      <c r="E33" s="25"/>
    </row>
    <row r="34" spans="1:5" ht="12.75">
      <c r="A34" s="25"/>
      <c r="B34" s="25"/>
      <c r="C34" s="25"/>
      <c r="D34" s="25"/>
      <c r="E34" s="25"/>
    </row>
    <row r="35" spans="1:5" ht="12.75">
      <c r="A35" s="25"/>
      <c r="B35" s="25"/>
      <c r="C35" s="25"/>
      <c r="D35" s="25"/>
      <c r="E35" s="25"/>
    </row>
    <row r="36" spans="1:5" ht="12.75">
      <c r="A36" s="25"/>
      <c r="B36" s="25"/>
      <c r="C36" s="25"/>
      <c r="D36" s="25"/>
      <c r="E36" s="25"/>
    </row>
    <row r="37" spans="1:5" ht="12.75">
      <c r="A37" s="25"/>
      <c r="B37" s="25"/>
      <c r="C37" s="25"/>
      <c r="D37" s="25"/>
      <c r="E37" s="25"/>
    </row>
    <row r="38" spans="1:5" ht="12.75">
      <c r="A38" s="25"/>
      <c r="B38" s="25"/>
      <c r="C38" s="25"/>
      <c r="D38" s="25"/>
      <c r="E38" s="25"/>
    </row>
    <row r="39" spans="1:5" ht="12.75">
      <c r="A39" s="25"/>
      <c r="B39" s="25"/>
      <c r="C39" s="25"/>
      <c r="D39" s="25"/>
      <c r="E39" s="25"/>
    </row>
    <row r="40" spans="1:5" ht="12.75">
      <c r="A40" s="25"/>
      <c r="B40" s="25"/>
      <c r="C40" s="25"/>
      <c r="D40" s="25"/>
      <c r="E40" s="25"/>
    </row>
    <row r="41" spans="1:5" ht="12.75">
      <c r="A41" s="25"/>
      <c r="B41" s="25"/>
      <c r="C41" s="25"/>
      <c r="D41" s="25"/>
      <c r="E41" s="25"/>
    </row>
    <row r="42" spans="1:5" ht="12.75">
      <c r="A42" s="25"/>
      <c r="B42" s="25"/>
      <c r="C42" s="25"/>
      <c r="D42" s="25"/>
      <c r="E42" s="25"/>
    </row>
    <row r="43" spans="1:5" ht="12.75">
      <c r="A43" s="25"/>
      <c r="B43" s="25"/>
      <c r="C43" s="25"/>
      <c r="D43" s="25"/>
      <c r="E43" s="25"/>
    </row>
    <row r="44" spans="1:5" ht="12.75">
      <c r="A44" s="25"/>
      <c r="B44" s="25"/>
      <c r="C44" s="25"/>
      <c r="D44" s="25"/>
      <c r="E44" s="25"/>
    </row>
    <row r="45" spans="1:5" ht="12.75">
      <c r="A45" s="25"/>
      <c r="B45" s="25"/>
      <c r="C45" s="25"/>
      <c r="D45" s="25"/>
      <c r="E45" s="25"/>
    </row>
    <row r="46" spans="1:5" ht="12.75">
      <c r="A46" s="25"/>
      <c r="B46" s="25"/>
      <c r="C46" s="25"/>
      <c r="D46" s="25"/>
      <c r="E46" s="25"/>
    </row>
    <row r="47" spans="1:5" ht="12.75">
      <c r="A47" s="25"/>
      <c r="B47" s="25"/>
      <c r="C47" s="25"/>
      <c r="D47" s="25"/>
      <c r="E47" s="25"/>
    </row>
    <row r="48" spans="1:5" ht="12.75">
      <c r="A48" s="25"/>
      <c r="B48" s="25"/>
      <c r="C48" s="25"/>
      <c r="D48" s="25"/>
      <c r="E48" s="25"/>
    </row>
    <row r="49" spans="1:5" ht="12.75">
      <c r="A49" s="25"/>
      <c r="B49" s="25"/>
      <c r="C49" s="25"/>
      <c r="D49" s="25"/>
      <c r="E49" s="25"/>
    </row>
    <row r="50" spans="1:5" ht="12.75">
      <c r="A50" s="25"/>
      <c r="B50" s="25"/>
      <c r="C50" s="25"/>
      <c r="D50" s="25"/>
      <c r="E50" s="25"/>
    </row>
    <row r="51" spans="1:5" ht="12.75">
      <c r="A51" s="25"/>
      <c r="B51" s="25"/>
      <c r="C51" s="25"/>
      <c r="D51" s="25"/>
      <c r="E51" s="25"/>
    </row>
    <row r="52" spans="1:5" ht="12.75">
      <c r="A52" s="25"/>
      <c r="B52" s="25"/>
      <c r="C52" s="25"/>
      <c r="D52" s="25"/>
      <c r="E52" s="25"/>
    </row>
    <row r="53" spans="1:5" ht="12.75">
      <c r="A53" s="25"/>
      <c r="B53" s="25"/>
      <c r="C53" s="25"/>
      <c r="D53" s="25"/>
      <c r="E53" s="25"/>
    </row>
    <row r="54" spans="1:5" ht="12.75">
      <c r="A54" s="25"/>
      <c r="B54" s="25"/>
      <c r="C54" s="25"/>
      <c r="D54" s="25"/>
      <c r="E54" s="25"/>
    </row>
    <row r="55" spans="1:5" ht="12.75">
      <c r="A55" s="25"/>
      <c r="B55" s="25"/>
      <c r="C55" s="25"/>
      <c r="D55" s="25"/>
      <c r="E55" s="25"/>
    </row>
    <row r="56" spans="1:5" ht="12.75">
      <c r="A56" s="25"/>
      <c r="B56" s="25"/>
      <c r="C56" s="25"/>
      <c r="D56" s="25"/>
      <c r="E56" s="25"/>
    </row>
    <row r="57" spans="1:5" ht="12.75">
      <c r="A57" s="25"/>
      <c r="B57" s="25"/>
      <c r="C57" s="25"/>
      <c r="D57" s="25"/>
      <c r="E57" s="25"/>
    </row>
    <row r="58" spans="1:5" ht="12.75">
      <c r="A58" s="25"/>
      <c r="B58" s="25"/>
      <c r="C58" s="25"/>
      <c r="D58" s="25"/>
      <c r="E58" s="25"/>
    </row>
    <row r="59" spans="1:5" ht="12.75">
      <c r="A59" s="25"/>
      <c r="B59" s="25"/>
      <c r="C59" s="25"/>
      <c r="D59" s="25"/>
      <c r="E59" s="25"/>
    </row>
    <row r="60" spans="1:5" ht="12.75">
      <c r="A60" s="25"/>
      <c r="B60" s="25"/>
      <c r="C60" s="25"/>
      <c r="D60" s="25"/>
      <c r="E60" s="25"/>
    </row>
    <row r="61" spans="1:5" ht="12.75">
      <c r="A61" s="25"/>
      <c r="B61" s="25"/>
      <c r="C61" s="25"/>
      <c r="D61" s="25"/>
      <c r="E61" s="25"/>
    </row>
    <row r="62" spans="1:5" ht="12.75">
      <c r="A62" s="25"/>
      <c r="B62" s="25"/>
      <c r="C62" s="25"/>
      <c r="D62" s="25"/>
      <c r="E62" s="25"/>
    </row>
    <row r="63" spans="1:5" ht="12.75">
      <c r="A63" s="25"/>
      <c r="B63" s="25"/>
      <c r="C63" s="25"/>
      <c r="D63" s="25"/>
      <c r="E63" s="25"/>
    </row>
    <row r="64" spans="1:5" ht="12.75">
      <c r="A64" s="25"/>
      <c r="B64" s="25"/>
      <c r="C64" s="25"/>
      <c r="D64" s="25"/>
      <c r="E64" s="25"/>
    </row>
    <row r="65" spans="1:5" ht="12.75">
      <c r="A65" s="25"/>
      <c r="B65" s="25"/>
      <c r="C65" s="25"/>
      <c r="D65" s="25"/>
      <c r="E65" s="25"/>
    </row>
    <row r="66" spans="1:5" ht="12.75">
      <c r="A66" s="25"/>
      <c r="B66" s="25"/>
      <c r="C66" s="25"/>
      <c r="D66" s="25"/>
      <c r="E66" s="25"/>
    </row>
    <row r="67" spans="1:5" ht="12.75">
      <c r="A67" s="25"/>
      <c r="B67" s="25"/>
      <c r="C67" s="25"/>
      <c r="D67" s="25"/>
      <c r="E67" s="25"/>
    </row>
    <row r="68" spans="1:5" ht="12.75">
      <c r="A68" s="25"/>
      <c r="B68" s="25"/>
      <c r="C68" s="25"/>
      <c r="D68" s="25"/>
      <c r="E68" s="25"/>
    </row>
    <row r="69" spans="1:5" ht="12.75">
      <c r="A69" s="25"/>
      <c r="B69" s="25"/>
      <c r="C69" s="25"/>
      <c r="D69" s="25"/>
      <c r="E69" s="25"/>
    </row>
    <row r="70" spans="1:5" ht="12.75">
      <c r="A70" s="25"/>
      <c r="B70" s="25"/>
      <c r="C70" s="25"/>
      <c r="D70" s="25"/>
      <c r="E70" s="25"/>
    </row>
    <row r="71" spans="1:5" ht="12.75">
      <c r="A71" s="25"/>
      <c r="B71" s="25"/>
      <c r="C71" s="25"/>
      <c r="D71" s="25"/>
      <c r="E71" s="25"/>
    </row>
    <row r="72" spans="1:5" ht="12.75">
      <c r="A72" s="25"/>
      <c r="B72" s="25"/>
      <c r="C72" s="25"/>
      <c r="D72" s="25"/>
      <c r="E72" s="25"/>
    </row>
    <row r="73" spans="1:5" ht="12.75">
      <c r="A73" s="25"/>
      <c r="B73" s="25"/>
      <c r="C73" s="25"/>
      <c r="D73" s="25"/>
      <c r="E73" s="25"/>
    </row>
    <row r="74" spans="1:5" ht="12.75">
      <c r="A74" s="25"/>
      <c r="B74" s="25"/>
      <c r="C74" s="25"/>
      <c r="D74" s="25"/>
      <c r="E74" s="25"/>
    </row>
    <row r="75" spans="1:5" ht="12.75">
      <c r="A75" s="25"/>
      <c r="B75" s="25"/>
      <c r="C75" s="25"/>
      <c r="D75" s="25"/>
      <c r="E75" s="25"/>
    </row>
    <row r="76" spans="1:5" ht="12.75">
      <c r="A76" s="25"/>
      <c r="B76" s="25"/>
      <c r="C76" s="25"/>
      <c r="D76" s="25"/>
      <c r="E76" s="25"/>
    </row>
    <row r="77" spans="1:5" ht="12.75">
      <c r="A77" s="25"/>
      <c r="B77" s="25"/>
      <c r="C77" s="25"/>
      <c r="D77" s="25"/>
      <c r="E77" s="25"/>
    </row>
    <row r="78" spans="1:5" ht="12.75">
      <c r="A78" s="25"/>
      <c r="B78" s="25"/>
      <c r="C78" s="25"/>
      <c r="D78" s="25"/>
      <c r="E78" s="25"/>
    </row>
    <row r="79" spans="1:5" ht="12.75">
      <c r="A79" s="25"/>
      <c r="B79" s="25"/>
      <c r="C79" s="25"/>
      <c r="D79" s="25"/>
      <c r="E79" s="25"/>
    </row>
    <row r="80" spans="1:5" ht="12.75">
      <c r="A80" s="25"/>
      <c r="B80" s="25"/>
      <c r="C80" s="25"/>
      <c r="D80" s="25"/>
      <c r="E80" s="25"/>
    </row>
    <row r="81" spans="1:5" ht="12.75">
      <c r="A81" s="25"/>
      <c r="B81" s="25"/>
      <c r="C81" s="25"/>
      <c r="D81" s="25"/>
      <c r="E81" s="25"/>
    </row>
    <row r="82" spans="1:5" ht="12.75">
      <c r="A82" s="25"/>
      <c r="B82" s="25"/>
      <c r="C82" s="25"/>
      <c r="D82" s="25"/>
      <c r="E82" s="25"/>
    </row>
    <row r="83" spans="1:5" ht="12.75">
      <c r="A83" s="25"/>
      <c r="B83" s="25"/>
      <c r="C83" s="25"/>
      <c r="D83" s="25"/>
      <c r="E83" s="25"/>
    </row>
    <row r="84" spans="1:5" ht="12.75">
      <c r="A84" s="25"/>
      <c r="B84" s="25"/>
      <c r="C84" s="25"/>
      <c r="D84" s="25"/>
      <c r="E84" s="25"/>
    </row>
    <row r="85" spans="1:5" ht="12.75">
      <c r="A85" s="25"/>
      <c r="B85" s="25"/>
      <c r="C85" s="25"/>
      <c r="D85" s="25"/>
      <c r="E85" s="25"/>
    </row>
    <row r="86" spans="1:5" ht="12.75">
      <c r="A86" s="25"/>
      <c r="B86" s="25"/>
      <c r="C86" s="25"/>
      <c r="D86" s="25"/>
      <c r="E86" s="25"/>
    </row>
    <row r="87" spans="1:5" ht="12.75">
      <c r="A87" s="25"/>
      <c r="B87" s="25"/>
      <c r="C87" s="25"/>
      <c r="D87" s="25"/>
      <c r="E87" s="25"/>
    </row>
    <row r="88" spans="1:5" ht="12.75">
      <c r="A88" s="25"/>
      <c r="B88" s="25"/>
      <c r="C88" s="25"/>
      <c r="D88" s="25"/>
      <c r="E88" s="25"/>
    </row>
    <row r="89" spans="1:5" ht="12.75">
      <c r="A89" s="25"/>
      <c r="B89" s="25"/>
      <c r="C89" s="25"/>
      <c r="D89" s="25"/>
      <c r="E89" s="25"/>
    </row>
    <row r="90" spans="1:5" ht="12.75">
      <c r="A90" s="25"/>
      <c r="B90" s="25"/>
      <c r="C90" s="25"/>
      <c r="D90" s="25"/>
      <c r="E90" s="25"/>
    </row>
    <row r="91" spans="1:5" ht="12.75">
      <c r="A91" s="25"/>
      <c r="B91" s="25"/>
      <c r="C91" s="25"/>
      <c r="D91" s="25"/>
      <c r="E91" s="25"/>
    </row>
    <row r="92" spans="1:5" ht="12.75">
      <c r="A92" s="25"/>
      <c r="B92" s="25"/>
      <c r="C92" s="25"/>
      <c r="D92" s="25"/>
      <c r="E92" s="25"/>
    </row>
    <row r="93" spans="1:5" ht="12.75">
      <c r="A93" s="25"/>
      <c r="B93" s="25"/>
      <c r="C93" s="25"/>
      <c r="D93" s="25"/>
      <c r="E93" s="25"/>
    </row>
    <row r="94" spans="1:5" ht="12.75">
      <c r="A94" s="25"/>
      <c r="B94" s="25"/>
      <c r="C94" s="25"/>
      <c r="D94" s="25"/>
      <c r="E94" s="25"/>
    </row>
    <row r="95" spans="1:5" ht="12.75">
      <c r="A95" s="25"/>
      <c r="B95" s="25"/>
      <c r="C95" s="25"/>
      <c r="D95" s="25"/>
      <c r="E95" s="25"/>
    </row>
    <row r="96" spans="1:5" ht="12.75">
      <c r="A96" s="25"/>
      <c r="B96" s="25"/>
      <c r="C96" s="25"/>
      <c r="D96" s="25"/>
      <c r="E96" s="25"/>
    </row>
    <row r="97" spans="1:5" ht="12.75">
      <c r="A97" s="25"/>
      <c r="B97" s="25"/>
      <c r="C97" s="25"/>
      <c r="D97" s="25"/>
      <c r="E97" s="25"/>
    </row>
    <row r="98" spans="1:5" ht="12.75">
      <c r="A98" s="25"/>
      <c r="B98" s="25"/>
      <c r="C98" s="25"/>
      <c r="D98" s="25"/>
      <c r="E98" s="25"/>
    </row>
    <row r="99" spans="1:5" ht="12.75">
      <c r="A99" s="25"/>
      <c r="B99" s="25"/>
      <c r="C99" s="25"/>
      <c r="D99" s="25"/>
      <c r="E99" s="25"/>
    </row>
    <row r="100" spans="1:5" ht="12.75">
      <c r="A100" s="25"/>
      <c r="B100" s="25"/>
      <c r="C100" s="25"/>
      <c r="D100" s="25"/>
      <c r="E100" s="25"/>
    </row>
  </sheetData>
  <mergeCells count="2">
    <mergeCell ref="A5:E5"/>
    <mergeCell ref="A12:D12"/>
  </mergeCells>
  <printOptions horizontalCentered="1"/>
  <pageMargins left="0.5511811023622047" right="0.5118110236220472" top="0.89" bottom="0.984251968503937" header="0.95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10" sqref="G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6" ht="12.75">
      <c r="A1" s="23"/>
      <c r="B1" s="23"/>
      <c r="C1" s="23"/>
      <c r="D1" s="23" t="s">
        <v>531</v>
      </c>
      <c r="E1" s="23"/>
      <c r="F1" s="23"/>
    </row>
    <row r="2" spans="1:6" ht="12.75">
      <c r="A2" s="23"/>
      <c r="B2" s="23"/>
      <c r="C2" s="23"/>
      <c r="D2" s="23" t="s">
        <v>521</v>
      </c>
      <c r="E2" s="23"/>
      <c r="F2" s="23"/>
    </row>
    <row r="3" spans="1:6" ht="12.75">
      <c r="A3" s="23"/>
      <c r="B3" s="23"/>
      <c r="C3" s="23"/>
      <c r="D3" s="23"/>
      <c r="E3" s="23"/>
      <c r="F3" s="23"/>
    </row>
    <row r="4" spans="1:6" ht="12.75">
      <c r="A4" s="23"/>
      <c r="B4" s="23"/>
      <c r="C4" s="23"/>
      <c r="D4" s="23"/>
      <c r="E4" s="23"/>
      <c r="F4" s="23"/>
    </row>
    <row r="5" spans="1:6" ht="48.75" customHeight="1">
      <c r="A5" s="447" t="s">
        <v>188</v>
      </c>
      <c r="B5" s="447"/>
      <c r="C5" s="447"/>
      <c r="D5" s="447"/>
      <c r="E5" s="447"/>
      <c r="F5" s="23"/>
    </row>
    <row r="6" spans="1:6" ht="19.5" customHeight="1">
      <c r="A6" s="52"/>
      <c r="B6" s="52"/>
      <c r="C6" s="52"/>
      <c r="D6" s="24"/>
      <c r="E6" s="24"/>
      <c r="F6" s="23"/>
    </row>
    <row r="7" spans="1:6" ht="19.5" customHeight="1" thickBot="1">
      <c r="A7" s="52"/>
      <c r="B7" s="52"/>
      <c r="C7" s="52"/>
      <c r="D7" s="52"/>
      <c r="E7" s="59" t="s">
        <v>40</v>
      </c>
      <c r="F7" s="23"/>
    </row>
    <row r="8" spans="1:6" ht="19.5" customHeight="1">
      <c r="A8" s="33" t="s">
        <v>60</v>
      </c>
      <c r="B8" s="34" t="s">
        <v>2</v>
      </c>
      <c r="C8" s="34" t="s">
        <v>3</v>
      </c>
      <c r="D8" s="34" t="s">
        <v>42</v>
      </c>
      <c r="E8" s="53" t="s">
        <v>43</v>
      </c>
      <c r="F8" s="23"/>
    </row>
    <row r="9" spans="1:6" s="19" customFormat="1" ht="7.5" customHeight="1">
      <c r="A9" s="54">
        <v>1</v>
      </c>
      <c r="B9" s="50">
        <v>2</v>
      </c>
      <c r="C9" s="50">
        <v>3</v>
      </c>
      <c r="D9" s="50">
        <v>4</v>
      </c>
      <c r="E9" s="55">
        <v>5</v>
      </c>
      <c r="F9" s="285"/>
    </row>
    <row r="10" spans="1:6" ht="56.25" customHeight="1">
      <c r="A10" s="64" t="s">
        <v>11</v>
      </c>
      <c r="B10" s="62">
        <v>921</v>
      </c>
      <c r="C10" s="62">
        <v>92195</v>
      </c>
      <c r="D10" s="60" t="s">
        <v>505</v>
      </c>
      <c r="E10" s="65">
        <v>6000</v>
      </c>
      <c r="F10" s="23"/>
    </row>
    <row r="11" spans="1:6" ht="46.5" customHeight="1">
      <c r="A11" s="64" t="s">
        <v>12</v>
      </c>
      <c r="B11" s="62">
        <v>921</v>
      </c>
      <c r="C11" s="62">
        <v>92195</v>
      </c>
      <c r="D11" s="60" t="s">
        <v>189</v>
      </c>
      <c r="E11" s="65">
        <v>14000</v>
      </c>
      <c r="F11" s="23"/>
    </row>
    <row r="12" spans="1:6" ht="45.75" customHeight="1">
      <c r="A12" s="64" t="s">
        <v>13</v>
      </c>
      <c r="B12" s="62">
        <v>921</v>
      </c>
      <c r="C12" s="62">
        <v>92195</v>
      </c>
      <c r="D12" s="60" t="s">
        <v>190</v>
      </c>
      <c r="E12" s="65">
        <v>5000</v>
      </c>
      <c r="F12" s="23"/>
    </row>
    <row r="13" spans="1:6" ht="45.75" customHeight="1">
      <c r="A13" s="64" t="s">
        <v>1</v>
      </c>
      <c r="B13" s="62">
        <v>921</v>
      </c>
      <c r="C13" s="62">
        <v>92195</v>
      </c>
      <c r="D13" s="60" t="s">
        <v>507</v>
      </c>
      <c r="E13" s="65">
        <f>25000+15840</f>
        <v>40840</v>
      </c>
      <c r="F13" s="23"/>
    </row>
    <row r="14" spans="1:6" ht="45.75" customHeight="1">
      <c r="A14" s="64" t="s">
        <v>17</v>
      </c>
      <c r="B14" s="62">
        <v>926</v>
      </c>
      <c r="C14" s="62">
        <v>92605</v>
      </c>
      <c r="D14" s="60" t="s">
        <v>506</v>
      </c>
      <c r="E14" s="65">
        <v>148460</v>
      </c>
      <c r="F14" s="23"/>
    </row>
    <row r="15" spans="1:6" ht="30" customHeight="1" thickBot="1">
      <c r="A15" s="531" t="s">
        <v>128</v>
      </c>
      <c r="B15" s="532"/>
      <c r="C15" s="532"/>
      <c r="D15" s="532"/>
      <c r="E15" s="57">
        <f>SUM(E10:E14)</f>
        <v>214300</v>
      </c>
      <c r="F15" s="23"/>
    </row>
    <row r="16" spans="1:6" ht="12.75">
      <c r="A16" s="52"/>
      <c r="B16" s="52"/>
      <c r="C16" s="52"/>
      <c r="D16" s="52"/>
      <c r="E16" s="52"/>
      <c r="F16" s="23"/>
    </row>
    <row r="17" spans="1:6" ht="12.75">
      <c r="A17" s="61"/>
      <c r="B17" s="52"/>
      <c r="C17" s="52"/>
      <c r="D17" s="52"/>
      <c r="E17" s="52"/>
      <c r="F17" s="23"/>
    </row>
    <row r="18" spans="1:6" ht="12.75">
      <c r="A18" s="23"/>
      <c r="B18" s="23"/>
      <c r="C18" s="23"/>
      <c r="D18" s="23"/>
      <c r="E18" s="23"/>
      <c r="F18" s="23"/>
    </row>
    <row r="19" spans="1:6" ht="12.75">
      <c r="A19" s="23"/>
      <c r="B19" s="23"/>
      <c r="C19" s="23"/>
      <c r="D19" s="23"/>
      <c r="E19" s="23"/>
      <c r="F19" s="23"/>
    </row>
    <row r="20" spans="1:6" ht="12.75">
      <c r="A20" s="23"/>
      <c r="B20" s="23"/>
      <c r="C20" s="23"/>
      <c r="D20" s="23"/>
      <c r="E20" s="23"/>
      <c r="F20" s="23"/>
    </row>
    <row r="21" spans="1:6" ht="12.75">
      <c r="A21" s="23"/>
      <c r="B21" s="23"/>
      <c r="C21" s="23"/>
      <c r="D21" s="23"/>
      <c r="E21" s="23"/>
      <c r="F21" s="23"/>
    </row>
  </sheetData>
  <mergeCells count="2">
    <mergeCell ref="A5:E5"/>
    <mergeCell ref="A15:D15"/>
  </mergeCells>
  <printOptions horizontalCentered="1"/>
  <pageMargins left="0.41" right="0.3937007874015748" top="1.67" bottom="0.984251968503937" header="0.97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2">
      <selection activeCell="C7" sqref="C7"/>
    </sheetView>
  </sheetViews>
  <sheetFormatPr defaultColWidth="9.00390625" defaultRowHeight="12.75"/>
  <cols>
    <col min="1" max="1" width="5.25390625" style="1" bestFit="1" customWidth="1"/>
    <col min="2" max="2" width="76.25390625" style="1" customWidth="1"/>
    <col min="3" max="3" width="17.75390625" style="290" customWidth="1"/>
    <col min="4" max="16384" width="9.125" style="1" customWidth="1"/>
  </cols>
  <sheetData>
    <row r="1" spans="1:5" ht="12.75">
      <c r="A1" s="25"/>
      <c r="B1" s="23" t="s">
        <v>370</v>
      </c>
      <c r="C1" s="287"/>
      <c r="D1" s="25"/>
      <c r="E1" s="25"/>
    </row>
    <row r="2" spans="1:5" ht="12.75">
      <c r="A2" s="25"/>
      <c r="B2" s="23" t="s">
        <v>532</v>
      </c>
      <c r="C2" s="287"/>
      <c r="D2" s="25"/>
      <c r="E2" s="25"/>
    </row>
    <row r="3" spans="1:5" ht="8.25" customHeight="1">
      <c r="A3" s="25"/>
      <c r="B3" s="25"/>
      <c r="C3" s="287"/>
      <c r="D3" s="25"/>
      <c r="E3" s="25"/>
    </row>
    <row r="4" spans="1:10" ht="40.5" customHeight="1">
      <c r="A4" s="447" t="s">
        <v>349</v>
      </c>
      <c r="B4" s="447"/>
      <c r="C4" s="447"/>
      <c r="D4" s="24"/>
      <c r="E4" s="24"/>
      <c r="F4" s="5"/>
      <c r="G4" s="5"/>
      <c r="H4" s="5"/>
      <c r="I4" s="5"/>
      <c r="J4" s="5"/>
    </row>
    <row r="5" spans="1:5" ht="36.75" customHeight="1" thickBot="1">
      <c r="A5" s="25"/>
      <c r="B5" s="25"/>
      <c r="C5" s="286" t="s">
        <v>40</v>
      </c>
      <c r="D5" s="25"/>
      <c r="E5" s="25"/>
    </row>
    <row r="6" spans="1:10" ht="15.75" customHeight="1">
      <c r="A6" s="33" t="s">
        <v>60</v>
      </c>
      <c r="B6" s="34" t="s">
        <v>0</v>
      </c>
      <c r="C6" s="288" t="s">
        <v>57</v>
      </c>
      <c r="D6" s="152"/>
      <c r="E6" s="152"/>
      <c r="F6" s="6"/>
      <c r="G6" s="6"/>
      <c r="H6" s="6"/>
      <c r="I6" s="7"/>
      <c r="J6" s="7"/>
    </row>
    <row r="7" spans="1:10" s="244" customFormat="1" ht="7.5" customHeight="1">
      <c r="A7" s="245">
        <v>1</v>
      </c>
      <c r="B7" s="246">
        <v>2</v>
      </c>
      <c r="C7" s="426">
        <v>3</v>
      </c>
      <c r="D7" s="59"/>
      <c r="E7" s="59"/>
      <c r="F7" s="242"/>
      <c r="G7" s="242"/>
      <c r="H7" s="242"/>
      <c r="I7" s="243"/>
      <c r="J7" s="243"/>
    </row>
    <row r="8" spans="1:10" ht="18" customHeight="1">
      <c r="A8" s="83" t="s">
        <v>9</v>
      </c>
      <c r="B8" s="153" t="s">
        <v>64</v>
      </c>
      <c r="C8" s="217">
        <v>72739</v>
      </c>
      <c r="D8" s="152"/>
      <c r="E8" s="152"/>
      <c r="F8" s="6"/>
      <c r="G8" s="6"/>
      <c r="H8" s="6"/>
      <c r="I8" s="7"/>
      <c r="J8" s="7"/>
    </row>
    <row r="9" spans="1:10" ht="17.25" customHeight="1">
      <c r="A9" s="83" t="s">
        <v>14</v>
      </c>
      <c r="B9" s="153" t="s">
        <v>8</v>
      </c>
      <c r="C9" s="217">
        <v>70000</v>
      </c>
      <c r="D9" s="152"/>
      <c r="E9" s="152"/>
      <c r="F9" s="6"/>
      <c r="G9" s="6"/>
      <c r="H9" s="6"/>
      <c r="I9" s="7"/>
      <c r="J9" s="7"/>
    </row>
    <row r="10" spans="1:10" ht="31.5" customHeight="1">
      <c r="A10" s="64" t="s">
        <v>11</v>
      </c>
      <c r="B10" s="156" t="s">
        <v>191</v>
      </c>
      <c r="C10" s="223">
        <v>70000</v>
      </c>
      <c r="D10" s="152"/>
      <c r="E10" s="152"/>
      <c r="F10" s="6"/>
      <c r="G10" s="6"/>
      <c r="H10" s="6"/>
      <c r="I10" s="7"/>
      <c r="J10" s="7"/>
    </row>
    <row r="11" spans="1:10" ht="18" customHeight="1">
      <c r="A11" s="83" t="s">
        <v>15</v>
      </c>
      <c r="B11" s="153" t="s">
        <v>7</v>
      </c>
      <c r="C11" s="217">
        <f>SUM(C12:C42)</f>
        <v>133025</v>
      </c>
      <c r="D11" s="152"/>
      <c r="E11" s="152"/>
      <c r="F11" s="6"/>
      <c r="G11" s="6"/>
      <c r="H11" s="6"/>
      <c r="I11" s="7"/>
      <c r="J11" s="7"/>
    </row>
    <row r="12" spans="1:10" ht="18" customHeight="1">
      <c r="A12" s="64" t="s">
        <v>11</v>
      </c>
      <c r="B12" s="157" t="s">
        <v>36</v>
      </c>
      <c r="C12" s="223"/>
      <c r="D12" s="152"/>
      <c r="E12" s="152"/>
      <c r="F12" s="6"/>
      <c r="G12" s="6"/>
      <c r="H12" s="6"/>
      <c r="I12" s="7"/>
      <c r="J12" s="7"/>
    </row>
    <row r="13" spans="1:10" ht="27.75" customHeight="1">
      <c r="A13" s="64" t="s">
        <v>89</v>
      </c>
      <c r="B13" s="156" t="s">
        <v>503</v>
      </c>
      <c r="C13" s="223">
        <v>15000</v>
      </c>
      <c r="D13" s="152"/>
      <c r="E13" s="152"/>
      <c r="F13" s="6"/>
      <c r="G13" s="6"/>
      <c r="H13" s="6"/>
      <c r="I13" s="7"/>
      <c r="J13" s="7"/>
    </row>
    <row r="14" spans="1:10" ht="19.5" customHeight="1">
      <c r="A14" s="64"/>
      <c r="B14" s="157" t="s">
        <v>192</v>
      </c>
      <c r="C14" s="223"/>
      <c r="D14" s="152"/>
      <c r="E14" s="152"/>
      <c r="F14" s="6"/>
      <c r="G14" s="6"/>
      <c r="H14" s="6"/>
      <c r="I14" s="7"/>
      <c r="J14" s="7"/>
    </row>
    <row r="15" spans="1:10" ht="15" customHeight="1">
      <c r="A15" s="64"/>
      <c r="B15" s="157" t="s">
        <v>193</v>
      </c>
      <c r="C15" s="223"/>
      <c r="D15" s="152"/>
      <c r="E15" s="152"/>
      <c r="F15" s="6"/>
      <c r="G15" s="6"/>
      <c r="H15" s="6"/>
      <c r="I15" s="7"/>
      <c r="J15" s="7"/>
    </row>
    <row r="16" spans="1:10" ht="15" customHeight="1">
      <c r="A16" s="64"/>
      <c r="B16" s="157" t="s">
        <v>194</v>
      </c>
      <c r="C16" s="223"/>
      <c r="D16" s="152"/>
      <c r="E16" s="152"/>
      <c r="F16" s="6"/>
      <c r="G16" s="6"/>
      <c r="H16" s="6"/>
      <c r="I16" s="7"/>
      <c r="J16" s="7"/>
    </row>
    <row r="17" spans="1:10" ht="19.5" customHeight="1">
      <c r="A17" s="64"/>
      <c r="B17" s="157" t="s">
        <v>195</v>
      </c>
      <c r="C17" s="223"/>
      <c r="D17" s="152"/>
      <c r="E17" s="152"/>
      <c r="F17" s="6"/>
      <c r="G17" s="6"/>
      <c r="H17" s="6"/>
      <c r="I17" s="7"/>
      <c r="J17" s="7"/>
    </row>
    <row r="18" spans="1:10" ht="15">
      <c r="A18" s="64"/>
      <c r="B18" s="157" t="s">
        <v>196</v>
      </c>
      <c r="C18" s="223"/>
      <c r="D18" s="152"/>
      <c r="E18" s="152"/>
      <c r="F18" s="6"/>
      <c r="G18" s="6"/>
      <c r="H18" s="6"/>
      <c r="I18" s="7"/>
      <c r="J18" s="7"/>
    </row>
    <row r="19" spans="1:10" ht="15" customHeight="1">
      <c r="A19" s="64" t="s">
        <v>95</v>
      </c>
      <c r="B19" s="156" t="s">
        <v>197</v>
      </c>
      <c r="C19" s="223">
        <v>2000</v>
      </c>
      <c r="D19" s="152"/>
      <c r="E19" s="152"/>
      <c r="F19" s="6"/>
      <c r="G19" s="6"/>
      <c r="H19" s="6"/>
      <c r="I19" s="7"/>
      <c r="J19" s="7"/>
    </row>
    <row r="20" spans="1:10" ht="19.5" customHeight="1">
      <c r="A20" s="64" t="s">
        <v>96</v>
      </c>
      <c r="B20" s="156" t="s">
        <v>198</v>
      </c>
      <c r="C20" s="223">
        <v>1000</v>
      </c>
      <c r="D20" s="152"/>
      <c r="E20" s="152"/>
      <c r="F20" s="6"/>
      <c r="G20" s="6"/>
      <c r="H20" s="6"/>
      <c r="I20" s="7"/>
      <c r="J20" s="7"/>
    </row>
    <row r="21" spans="1:10" ht="15">
      <c r="A21" s="64" t="s">
        <v>199</v>
      </c>
      <c r="B21" s="156" t="s">
        <v>200</v>
      </c>
      <c r="C21" s="223">
        <v>2000</v>
      </c>
      <c r="D21" s="152"/>
      <c r="E21" s="152"/>
      <c r="F21" s="6"/>
      <c r="G21" s="6"/>
      <c r="H21" s="6"/>
      <c r="I21" s="7"/>
      <c r="J21" s="7"/>
    </row>
    <row r="22" spans="1:10" ht="15">
      <c r="A22" s="64"/>
      <c r="B22" s="156" t="s">
        <v>201</v>
      </c>
      <c r="C22" s="223"/>
      <c r="D22" s="152"/>
      <c r="E22" s="152"/>
      <c r="F22" s="6"/>
      <c r="G22" s="6"/>
      <c r="H22" s="6"/>
      <c r="I22" s="7"/>
      <c r="J22" s="7"/>
    </row>
    <row r="23" spans="1:10" ht="15">
      <c r="A23" s="64"/>
      <c r="B23" s="156" t="s">
        <v>202</v>
      </c>
      <c r="C23" s="223"/>
      <c r="D23" s="152"/>
      <c r="E23" s="152"/>
      <c r="F23" s="6"/>
      <c r="G23" s="6"/>
      <c r="H23" s="6"/>
      <c r="I23" s="7"/>
      <c r="J23" s="7"/>
    </row>
    <row r="24" spans="1:10" ht="15">
      <c r="A24" s="64"/>
      <c r="B24" s="156" t="s">
        <v>203</v>
      </c>
      <c r="C24" s="223"/>
      <c r="D24" s="152"/>
      <c r="E24" s="152"/>
      <c r="F24" s="6"/>
      <c r="G24" s="6"/>
      <c r="H24" s="6"/>
      <c r="I24" s="7"/>
      <c r="J24" s="7"/>
    </row>
    <row r="25" spans="1:10" ht="15">
      <c r="A25" s="64" t="s">
        <v>204</v>
      </c>
      <c r="B25" s="156" t="s">
        <v>205</v>
      </c>
      <c r="C25" s="223">
        <v>2000</v>
      </c>
      <c r="D25" s="152"/>
      <c r="E25" s="152"/>
      <c r="F25" s="6"/>
      <c r="G25" s="6"/>
      <c r="H25" s="6"/>
      <c r="I25" s="7"/>
      <c r="J25" s="7"/>
    </row>
    <row r="26" spans="1:10" ht="15">
      <c r="A26" s="64"/>
      <c r="B26" s="156" t="s">
        <v>206</v>
      </c>
      <c r="C26" s="223"/>
      <c r="D26" s="152"/>
      <c r="E26" s="152"/>
      <c r="F26" s="6"/>
      <c r="G26" s="6"/>
      <c r="H26" s="6"/>
      <c r="I26" s="7"/>
      <c r="J26" s="7"/>
    </row>
    <row r="27" spans="1:10" ht="15">
      <c r="A27" s="64"/>
      <c r="B27" s="156" t="s">
        <v>207</v>
      </c>
      <c r="C27" s="223"/>
      <c r="D27" s="155"/>
      <c r="E27" s="155"/>
      <c r="F27" s="7"/>
      <c r="G27" s="7"/>
      <c r="H27" s="7"/>
      <c r="I27" s="7"/>
      <c r="J27" s="7"/>
    </row>
    <row r="28" spans="1:10" ht="15">
      <c r="A28" s="64"/>
      <c r="B28" s="156" t="s">
        <v>208</v>
      </c>
      <c r="C28" s="223"/>
      <c r="D28" s="155"/>
      <c r="E28" s="155"/>
      <c r="F28" s="7"/>
      <c r="G28" s="7"/>
      <c r="H28" s="7"/>
      <c r="I28" s="7"/>
      <c r="J28" s="7"/>
    </row>
    <row r="29" spans="1:10" ht="15">
      <c r="A29" s="64"/>
      <c r="B29" s="156" t="s">
        <v>209</v>
      </c>
      <c r="C29" s="223"/>
      <c r="D29" s="155"/>
      <c r="E29" s="155"/>
      <c r="F29" s="7"/>
      <c r="G29" s="7"/>
      <c r="H29" s="7"/>
      <c r="I29" s="7"/>
      <c r="J29" s="7"/>
    </row>
    <row r="30" spans="1:10" ht="25.5">
      <c r="A30" s="64" t="s">
        <v>210</v>
      </c>
      <c r="B30" s="156" t="s">
        <v>211</v>
      </c>
      <c r="C30" s="223">
        <v>3500</v>
      </c>
      <c r="D30" s="155"/>
      <c r="E30" s="155"/>
      <c r="F30" s="7"/>
      <c r="G30" s="7"/>
      <c r="H30" s="7"/>
      <c r="I30" s="7"/>
      <c r="J30" s="7"/>
    </row>
    <row r="31" spans="1:5" ht="12.75">
      <c r="A31" s="64" t="s">
        <v>212</v>
      </c>
      <c r="B31" s="156" t="s">
        <v>213</v>
      </c>
      <c r="C31" s="223">
        <v>3000</v>
      </c>
      <c r="D31" s="25"/>
      <c r="E31" s="25"/>
    </row>
    <row r="32" spans="1:5" ht="25.5">
      <c r="A32" s="64"/>
      <c r="B32" s="156" t="s">
        <v>214</v>
      </c>
      <c r="C32" s="223"/>
      <c r="D32" s="25"/>
      <c r="E32" s="25"/>
    </row>
    <row r="33" spans="1:5" ht="25.5">
      <c r="A33" s="64"/>
      <c r="B33" s="156" t="s">
        <v>215</v>
      </c>
      <c r="C33" s="223"/>
      <c r="D33" s="25"/>
      <c r="E33" s="25"/>
    </row>
    <row r="34" spans="1:5" ht="25.5">
      <c r="A34" s="64"/>
      <c r="B34" s="156" t="s">
        <v>216</v>
      </c>
      <c r="C34" s="223"/>
      <c r="D34" s="25"/>
      <c r="E34" s="25"/>
    </row>
    <row r="35" spans="1:5" ht="12.75">
      <c r="A35" s="64" t="s">
        <v>217</v>
      </c>
      <c r="B35" s="156" t="s">
        <v>218</v>
      </c>
      <c r="C35" s="223">
        <v>17525</v>
      </c>
      <c r="D35" s="25"/>
      <c r="E35" s="25"/>
    </row>
    <row r="36" spans="1:5" ht="12.75">
      <c r="A36" s="64"/>
      <c r="B36" s="156" t="s">
        <v>219</v>
      </c>
      <c r="C36" s="223"/>
      <c r="D36" s="25"/>
      <c r="E36" s="25"/>
    </row>
    <row r="37" spans="1:5" ht="12.75">
      <c r="A37" s="64" t="s">
        <v>220</v>
      </c>
      <c r="B37" s="156" t="s">
        <v>221</v>
      </c>
      <c r="C37" s="223">
        <v>12000</v>
      </c>
      <c r="D37" s="25"/>
      <c r="E37" s="25"/>
    </row>
    <row r="38" spans="1:5" ht="12.75">
      <c r="A38" s="64" t="s">
        <v>222</v>
      </c>
      <c r="B38" s="156" t="s">
        <v>223</v>
      </c>
      <c r="C38" s="223">
        <v>1000</v>
      </c>
      <c r="D38" s="25"/>
      <c r="E38" s="25"/>
    </row>
    <row r="39" spans="1:5" ht="25.5">
      <c r="A39" s="64" t="s">
        <v>224</v>
      </c>
      <c r="B39" s="156" t="s">
        <v>515</v>
      </c>
      <c r="C39" s="223">
        <v>5000</v>
      </c>
      <c r="D39" s="25"/>
      <c r="E39" s="25"/>
    </row>
    <row r="40" spans="1:5" ht="63.75">
      <c r="A40" s="64" t="s">
        <v>225</v>
      </c>
      <c r="B40" s="156" t="s">
        <v>226</v>
      </c>
      <c r="C40" s="223">
        <v>65000</v>
      </c>
      <c r="D40" s="25"/>
      <c r="E40" s="25"/>
    </row>
    <row r="41" spans="1:5" ht="12.75">
      <c r="A41" s="64" t="s">
        <v>513</v>
      </c>
      <c r="B41" s="156" t="s">
        <v>514</v>
      </c>
      <c r="C41" s="223">
        <v>4000</v>
      </c>
      <c r="D41" s="25"/>
      <c r="E41" s="25"/>
    </row>
    <row r="42" spans="1:5" ht="16.5" customHeight="1">
      <c r="A42" s="64" t="s">
        <v>12</v>
      </c>
      <c r="B42" s="157" t="s">
        <v>38</v>
      </c>
      <c r="C42" s="223">
        <v>0</v>
      </c>
      <c r="D42" s="25"/>
      <c r="E42" s="25"/>
    </row>
    <row r="43" spans="1:5" s="84" customFormat="1" ht="18" customHeight="1" thickBot="1">
      <c r="A43" s="71" t="s">
        <v>37</v>
      </c>
      <c r="B43" s="387" t="s">
        <v>66</v>
      </c>
      <c r="C43" s="388">
        <f>C9+C8-C11</f>
        <v>9714</v>
      </c>
      <c r="D43" s="25"/>
      <c r="E43" s="25"/>
    </row>
    <row r="44" spans="1:3" ht="15">
      <c r="A44" s="6"/>
      <c r="B44" s="6"/>
      <c r="C44" s="289"/>
    </row>
  </sheetData>
  <mergeCells count="1">
    <mergeCell ref="A4:C4"/>
  </mergeCells>
  <printOptions horizontalCentered="1"/>
  <pageMargins left="0.45" right="0.19" top="0.33" bottom="0.5905511811023623" header="0.35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75" zoomScaleNormal="75" workbookViewId="0" topLeftCell="C1">
      <selection activeCell="O26" sqref="O26"/>
    </sheetView>
  </sheetViews>
  <sheetFormatPr defaultColWidth="9.00390625" defaultRowHeight="12.75"/>
  <cols>
    <col min="1" max="1" width="6.25390625" style="427" customWidth="1"/>
    <col min="2" max="2" width="55.125" style="258" customWidth="1"/>
    <col min="3" max="3" width="14.00390625" style="392" customWidth="1"/>
    <col min="4" max="4" width="12.75390625" style="392" customWidth="1"/>
    <col min="5" max="5" width="14.00390625" style="391" customWidth="1"/>
    <col min="6" max="7" width="13.875" style="391" customWidth="1"/>
    <col min="8" max="8" width="13.625" style="391" customWidth="1"/>
    <col min="9" max="9" width="13.125" style="391" bestFit="1" customWidth="1"/>
    <col min="10" max="10" width="13.875" style="391" customWidth="1"/>
    <col min="11" max="11" width="13.125" style="391" bestFit="1" customWidth="1"/>
    <col min="12" max="12" width="14.00390625" style="391" customWidth="1"/>
  </cols>
  <sheetData>
    <row r="1" spans="3:12" ht="12.75">
      <c r="C1" s="389"/>
      <c r="D1" s="389"/>
      <c r="E1" s="390"/>
      <c r="F1" s="23" t="s">
        <v>371</v>
      </c>
      <c r="G1" s="390"/>
      <c r="H1" s="390"/>
      <c r="I1" s="390"/>
      <c r="J1" s="390"/>
      <c r="K1" s="390"/>
      <c r="L1" s="390"/>
    </row>
    <row r="2" spans="3:12" ht="12.75">
      <c r="C2" s="389"/>
      <c r="D2" s="389"/>
      <c r="E2" s="390"/>
      <c r="F2" s="23" t="s">
        <v>540</v>
      </c>
      <c r="G2" s="390"/>
      <c r="H2" s="390"/>
      <c r="I2" s="390"/>
      <c r="J2" s="390"/>
      <c r="K2" s="390"/>
      <c r="L2" s="390"/>
    </row>
    <row r="3" spans="3:12" ht="12.75">
      <c r="C3" s="389"/>
      <c r="D3" s="389"/>
      <c r="E3" s="390"/>
      <c r="F3" s="390"/>
      <c r="G3" s="390"/>
      <c r="H3" s="390"/>
      <c r="I3" s="390"/>
      <c r="J3" s="390"/>
      <c r="K3" s="390"/>
      <c r="L3" s="390"/>
    </row>
    <row r="4" spans="1:12" ht="18">
      <c r="A4" s="533" t="s">
        <v>350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</row>
    <row r="5" spans="1:12" ht="9" customHeight="1" thickBot="1">
      <c r="A5" s="24"/>
      <c r="B5" s="268"/>
      <c r="C5" s="269"/>
      <c r="D5" s="269"/>
      <c r="E5" s="270"/>
      <c r="F5" s="270"/>
      <c r="G5" s="270"/>
      <c r="H5" s="270"/>
      <c r="I5" s="270"/>
      <c r="J5" s="270"/>
      <c r="K5" s="270"/>
      <c r="L5" s="270"/>
    </row>
    <row r="6" spans="1:12" ht="12.75">
      <c r="A6" s="428"/>
      <c r="B6" s="257"/>
      <c r="C6" s="251"/>
      <c r="D6" s="251"/>
      <c r="E6" s="251"/>
      <c r="F6" s="251"/>
      <c r="G6" s="251"/>
      <c r="H6" s="251"/>
      <c r="I6" s="251"/>
      <c r="J6" s="251"/>
      <c r="K6" s="251"/>
      <c r="L6" s="252" t="s">
        <v>40</v>
      </c>
    </row>
    <row r="7" spans="1:12" s="14" customFormat="1" ht="35.25" customHeight="1">
      <c r="A7" s="534" t="s">
        <v>60</v>
      </c>
      <c r="B7" s="520" t="s">
        <v>0</v>
      </c>
      <c r="C7" s="535" t="s">
        <v>498</v>
      </c>
      <c r="D7" s="537" t="s">
        <v>103</v>
      </c>
      <c r="E7" s="538"/>
      <c r="F7" s="538"/>
      <c r="G7" s="538"/>
      <c r="H7" s="538"/>
      <c r="I7" s="538"/>
      <c r="J7" s="538"/>
      <c r="K7" s="538"/>
      <c r="L7" s="539"/>
    </row>
    <row r="8" spans="1:12" s="14" customFormat="1" ht="23.25" customHeight="1">
      <c r="A8" s="534"/>
      <c r="B8" s="521"/>
      <c r="C8" s="536"/>
      <c r="D8" s="266">
        <v>2007</v>
      </c>
      <c r="E8" s="266">
        <v>2008</v>
      </c>
      <c r="F8" s="266">
        <v>2009</v>
      </c>
      <c r="G8" s="266">
        <v>2010</v>
      </c>
      <c r="H8" s="266">
        <v>2011</v>
      </c>
      <c r="I8" s="266">
        <v>2012</v>
      </c>
      <c r="J8" s="266">
        <v>2013</v>
      </c>
      <c r="K8" s="266">
        <v>2014</v>
      </c>
      <c r="L8" s="267">
        <v>2015</v>
      </c>
    </row>
    <row r="9" spans="1:12" s="265" customFormat="1" ht="8.25">
      <c r="A9" s="262">
        <v>1</v>
      </c>
      <c r="B9" s="259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  <c r="I9" s="263">
        <v>9</v>
      </c>
      <c r="J9" s="263">
        <v>10</v>
      </c>
      <c r="K9" s="263">
        <v>11</v>
      </c>
      <c r="L9" s="264">
        <v>12</v>
      </c>
    </row>
    <row r="10" spans="1:12" s="14" customFormat="1" ht="22.5" customHeight="1">
      <c r="A10" s="429" t="s">
        <v>11</v>
      </c>
      <c r="B10" s="248" t="s">
        <v>360</v>
      </c>
      <c r="C10" s="249">
        <f>C11+C15+C20</f>
        <v>3463923</v>
      </c>
      <c r="D10" s="249">
        <f aca="true" t="shared" si="0" ref="D10:L10">D11+D15+D20</f>
        <v>7105891</v>
      </c>
      <c r="E10" s="249">
        <f>E11</f>
        <v>4662327.33</v>
      </c>
      <c r="F10" s="249">
        <f t="shared" si="0"/>
        <v>5380705.8024</v>
      </c>
      <c r="G10" s="249">
        <f t="shared" si="0"/>
        <v>2922328.701848002</v>
      </c>
      <c r="H10" s="249">
        <f t="shared" si="0"/>
        <v>1181674.6326849647</v>
      </c>
      <c r="I10" s="249">
        <f t="shared" si="0"/>
        <v>800375.9819386601</v>
      </c>
      <c r="J10" s="249">
        <f t="shared" si="0"/>
        <v>804198.9615774304</v>
      </c>
      <c r="K10" s="249">
        <f t="shared" si="0"/>
        <v>808326.8808089793</v>
      </c>
      <c r="L10" s="250">
        <f t="shared" si="0"/>
        <v>-0.004915796162094921</v>
      </c>
    </row>
    <row r="11" spans="1:12" s="13" customFormat="1" ht="15" customHeight="1">
      <c r="A11" s="429" t="s">
        <v>89</v>
      </c>
      <c r="B11" s="248" t="s">
        <v>168</v>
      </c>
      <c r="C11" s="249">
        <f>SUM(C12:C13)</f>
        <v>3463923</v>
      </c>
      <c r="D11" s="249">
        <f aca="true" t="shared" si="1" ref="D11:L11">SUM(D12:D13)</f>
        <v>1961240</v>
      </c>
      <c r="E11" s="249">
        <f>SUM(E12:E13)</f>
        <v>4662327.33</v>
      </c>
      <c r="F11" s="249">
        <f>SUM(F12:F13)</f>
        <v>2189582.66</v>
      </c>
      <c r="G11" s="249">
        <f>SUM(G12:G13)</f>
        <v>434273.67000000004</v>
      </c>
      <c r="H11" s="249">
        <f t="shared" si="1"/>
        <v>38027.00000000006</v>
      </c>
      <c r="I11" s="249">
        <f t="shared" si="1"/>
        <v>26603.00000000006</v>
      </c>
      <c r="J11" s="249">
        <f t="shared" si="1"/>
        <v>15179.000000000058</v>
      </c>
      <c r="K11" s="249">
        <f t="shared" si="1"/>
        <v>3755.000000000058</v>
      </c>
      <c r="L11" s="250">
        <f t="shared" si="1"/>
        <v>5.820766091346741E-11</v>
      </c>
    </row>
    <row r="12" spans="1:12" s="13" customFormat="1" ht="15" customHeight="1">
      <c r="A12" s="82" t="s">
        <v>152</v>
      </c>
      <c r="B12" s="156" t="s">
        <v>104</v>
      </c>
      <c r="C12" s="249">
        <v>2681423</v>
      </c>
      <c r="D12" s="249">
        <f>C12-D26</f>
        <v>1721948</v>
      </c>
      <c r="E12" s="249">
        <f>D12-E26+D16</f>
        <v>3684796</v>
      </c>
      <c r="F12" s="249">
        <f>E12-F26</f>
        <v>1704396</v>
      </c>
      <c r="G12" s="249">
        <f aca="true" t="shared" si="2" ref="G12:L12">F12-G26</f>
        <v>403223.6699999999</v>
      </c>
      <c r="H12" s="249">
        <f t="shared" si="2"/>
        <v>38026.99999999994</v>
      </c>
      <c r="I12" s="249">
        <f t="shared" si="2"/>
        <v>26602.99999999994</v>
      </c>
      <c r="J12" s="249">
        <f t="shared" si="2"/>
        <v>15178.999999999942</v>
      </c>
      <c r="K12" s="249">
        <f t="shared" si="2"/>
        <v>3754.999999999942</v>
      </c>
      <c r="L12" s="250">
        <f t="shared" si="2"/>
        <v>-5.820766091346741E-11</v>
      </c>
    </row>
    <row r="13" spans="1:12" s="13" customFormat="1" ht="15" customHeight="1">
      <c r="A13" s="82" t="s">
        <v>153</v>
      </c>
      <c r="B13" s="156" t="s">
        <v>105</v>
      </c>
      <c r="C13" s="249">
        <v>782500</v>
      </c>
      <c r="D13" s="249">
        <f>C13-D25</f>
        <v>239292</v>
      </c>
      <c r="E13" s="249">
        <f>D13-E25+D17</f>
        <v>977531.3300000001</v>
      </c>
      <c r="F13" s="249">
        <f>E13-F25</f>
        <v>485186.6600000001</v>
      </c>
      <c r="G13" s="249">
        <f aca="true" t="shared" si="3" ref="G13:L13">F13-G25</f>
        <v>31050.000000000116</v>
      </c>
      <c r="H13" s="249">
        <f t="shared" si="3"/>
        <v>1.1641532182693481E-10</v>
      </c>
      <c r="I13" s="249">
        <f t="shared" si="3"/>
        <v>1.1641532182693481E-10</v>
      </c>
      <c r="J13" s="249">
        <f t="shared" si="3"/>
        <v>1.1641532182693481E-10</v>
      </c>
      <c r="K13" s="249">
        <f t="shared" si="3"/>
        <v>1.1641532182693481E-10</v>
      </c>
      <c r="L13" s="250">
        <f t="shared" si="3"/>
        <v>1.1641532182693481E-10</v>
      </c>
    </row>
    <row r="14" spans="1:12" s="13" customFormat="1" ht="15" customHeight="1">
      <c r="A14" s="82" t="s">
        <v>154</v>
      </c>
      <c r="B14" s="156" t="s">
        <v>106</v>
      </c>
      <c r="C14" s="249">
        <v>0</v>
      </c>
      <c r="D14" s="249">
        <v>0</v>
      </c>
      <c r="E14" s="249">
        <v>0</v>
      </c>
      <c r="F14" s="249">
        <v>0</v>
      </c>
      <c r="G14" s="249">
        <v>0</v>
      </c>
      <c r="H14" s="249">
        <v>0</v>
      </c>
      <c r="I14" s="249">
        <v>0</v>
      </c>
      <c r="J14" s="249">
        <v>0</v>
      </c>
      <c r="K14" s="249">
        <v>0</v>
      </c>
      <c r="L14" s="250">
        <v>0</v>
      </c>
    </row>
    <row r="15" spans="1:12" s="13" customFormat="1" ht="15" customHeight="1">
      <c r="A15" s="429" t="s">
        <v>95</v>
      </c>
      <c r="B15" s="248" t="s">
        <v>169</v>
      </c>
      <c r="C15" s="249">
        <f>SUM(C16:C17)</f>
        <v>0</v>
      </c>
      <c r="D15" s="249">
        <f>SUM(D16:D17)</f>
        <v>5144651</v>
      </c>
      <c r="E15" s="249">
        <f aca="true" t="shared" si="4" ref="E15:L15">SUM(E16:E17)</f>
        <v>3147856.289999999</v>
      </c>
      <c r="F15" s="249">
        <f t="shared" si="4"/>
        <v>3191123.1424000002</v>
      </c>
      <c r="G15" s="249">
        <f t="shared" si="4"/>
        <v>2488055.031848002</v>
      </c>
      <c r="H15" s="249">
        <f t="shared" si="4"/>
        <v>1143647.6326849647</v>
      </c>
      <c r="I15" s="249">
        <f t="shared" si="4"/>
        <v>773772.9819386601</v>
      </c>
      <c r="J15" s="249">
        <f t="shared" si="4"/>
        <v>789019.9615774304</v>
      </c>
      <c r="K15" s="249">
        <f t="shared" si="4"/>
        <v>804571.8808089793</v>
      </c>
      <c r="L15" s="250">
        <f t="shared" si="4"/>
        <v>-0.004915796220302582</v>
      </c>
    </row>
    <row r="16" spans="1:12" s="13" customFormat="1" ht="15" customHeight="1">
      <c r="A16" s="82" t="s">
        <v>155</v>
      </c>
      <c r="B16" s="156" t="s">
        <v>107</v>
      </c>
      <c r="C16" s="249">
        <v>0</v>
      </c>
      <c r="D16" s="249">
        <v>3945117</v>
      </c>
      <c r="E16" s="249">
        <f>(E32+E24)-E31</f>
        <v>3147856.289999999</v>
      </c>
      <c r="F16" s="249">
        <f aca="true" t="shared" si="5" ref="F16:L16">(F32+F24)-F31</f>
        <v>3191123.1424000002</v>
      </c>
      <c r="G16" s="249">
        <f t="shared" si="5"/>
        <v>2488055.031848002</v>
      </c>
      <c r="H16" s="249">
        <f t="shared" si="5"/>
        <v>1143647.6326849647</v>
      </c>
      <c r="I16" s="249">
        <f t="shared" si="5"/>
        <v>773772.9819386601</v>
      </c>
      <c r="J16" s="249">
        <f t="shared" si="5"/>
        <v>789019.9615774304</v>
      </c>
      <c r="K16" s="249">
        <f t="shared" si="5"/>
        <v>804571.8808089793</v>
      </c>
      <c r="L16" s="250">
        <f t="shared" si="5"/>
        <v>-0.004915796220302582</v>
      </c>
    </row>
    <row r="17" spans="1:12" s="13" customFormat="1" ht="15" customHeight="1">
      <c r="A17" s="82" t="s">
        <v>156</v>
      </c>
      <c r="B17" s="156" t="s">
        <v>108</v>
      </c>
      <c r="C17" s="249">
        <v>0</v>
      </c>
      <c r="D17" s="249">
        <v>1199534</v>
      </c>
      <c r="E17" s="249">
        <v>0</v>
      </c>
      <c r="F17" s="249">
        <v>0</v>
      </c>
      <c r="G17" s="249">
        <v>0</v>
      </c>
      <c r="H17" s="249">
        <v>0</v>
      </c>
      <c r="I17" s="249">
        <v>0</v>
      </c>
      <c r="J17" s="249">
        <v>0</v>
      </c>
      <c r="K17" s="249">
        <v>0</v>
      </c>
      <c r="L17" s="250">
        <v>0</v>
      </c>
    </row>
    <row r="18" spans="1:12" s="13" customFormat="1" ht="15" customHeight="1">
      <c r="A18" s="82"/>
      <c r="B18" s="156" t="s">
        <v>109</v>
      </c>
      <c r="C18" s="249">
        <v>0</v>
      </c>
      <c r="D18" s="249">
        <v>0</v>
      </c>
      <c r="E18" s="249">
        <v>0</v>
      </c>
      <c r="F18" s="249">
        <v>0</v>
      </c>
      <c r="G18" s="249">
        <v>0</v>
      </c>
      <c r="H18" s="249">
        <v>0</v>
      </c>
      <c r="I18" s="249">
        <v>0</v>
      </c>
      <c r="J18" s="249">
        <v>0</v>
      </c>
      <c r="K18" s="249">
        <v>0</v>
      </c>
      <c r="L18" s="250">
        <v>0</v>
      </c>
    </row>
    <row r="19" spans="1:12" s="13" customFormat="1" ht="15" customHeight="1">
      <c r="A19" s="82" t="s">
        <v>157</v>
      </c>
      <c r="B19" s="156" t="s">
        <v>84</v>
      </c>
      <c r="C19" s="249">
        <v>0</v>
      </c>
      <c r="D19" s="249">
        <v>0</v>
      </c>
      <c r="E19" s="249">
        <v>0</v>
      </c>
      <c r="F19" s="249">
        <v>0</v>
      </c>
      <c r="G19" s="249">
        <v>0</v>
      </c>
      <c r="H19" s="249">
        <v>0</v>
      </c>
      <c r="I19" s="249">
        <v>0</v>
      </c>
      <c r="J19" s="249">
        <v>0</v>
      </c>
      <c r="K19" s="249">
        <v>0</v>
      </c>
      <c r="L19" s="250">
        <v>0</v>
      </c>
    </row>
    <row r="20" spans="1:12" s="13" customFormat="1" ht="15" customHeight="1">
      <c r="A20" s="429" t="s">
        <v>96</v>
      </c>
      <c r="B20" s="248" t="s">
        <v>110</v>
      </c>
      <c r="C20" s="249">
        <f>C21</f>
        <v>0</v>
      </c>
      <c r="D20" s="249">
        <f aca="true" t="shared" si="6" ref="D20:L20">D21</f>
        <v>0</v>
      </c>
      <c r="E20" s="249">
        <f t="shared" si="6"/>
        <v>0</v>
      </c>
      <c r="F20" s="249">
        <f t="shared" si="6"/>
        <v>0</v>
      </c>
      <c r="G20" s="249">
        <f t="shared" si="6"/>
        <v>0</v>
      </c>
      <c r="H20" s="249">
        <f t="shared" si="6"/>
        <v>0</v>
      </c>
      <c r="I20" s="249">
        <f t="shared" si="6"/>
        <v>0</v>
      </c>
      <c r="J20" s="249">
        <f t="shared" si="6"/>
        <v>0</v>
      </c>
      <c r="K20" s="249">
        <f t="shared" si="6"/>
        <v>0</v>
      </c>
      <c r="L20" s="250">
        <f t="shared" si="6"/>
        <v>0</v>
      </c>
    </row>
    <row r="21" spans="1:12" s="13" customFormat="1" ht="15" customHeight="1">
      <c r="A21" s="82" t="s">
        <v>170</v>
      </c>
      <c r="B21" s="156" t="s">
        <v>172</v>
      </c>
      <c r="C21" s="249">
        <v>0</v>
      </c>
      <c r="D21" s="249">
        <v>0</v>
      </c>
      <c r="E21" s="249">
        <v>0</v>
      </c>
      <c r="F21" s="249">
        <v>0</v>
      </c>
      <c r="G21" s="249">
        <v>0</v>
      </c>
      <c r="H21" s="249">
        <v>0</v>
      </c>
      <c r="I21" s="249">
        <v>0</v>
      </c>
      <c r="J21" s="249">
        <v>0</v>
      </c>
      <c r="K21" s="249">
        <v>0</v>
      </c>
      <c r="L21" s="250">
        <v>0</v>
      </c>
    </row>
    <row r="22" spans="1:12" s="13" customFormat="1" ht="15" customHeight="1">
      <c r="A22" s="82" t="s">
        <v>171</v>
      </c>
      <c r="B22" s="156" t="s">
        <v>173</v>
      </c>
      <c r="C22" s="249">
        <v>0</v>
      </c>
      <c r="D22" s="249">
        <v>0</v>
      </c>
      <c r="E22" s="249">
        <v>0</v>
      </c>
      <c r="F22" s="249">
        <v>0</v>
      </c>
      <c r="G22" s="249">
        <v>0</v>
      </c>
      <c r="H22" s="249">
        <v>0</v>
      </c>
      <c r="I22" s="249">
        <v>0</v>
      </c>
      <c r="J22" s="249">
        <v>0</v>
      </c>
      <c r="K22" s="249">
        <v>0</v>
      </c>
      <c r="L22" s="250">
        <v>0</v>
      </c>
    </row>
    <row r="23" spans="1:12" s="14" customFormat="1" ht="19.5" customHeight="1">
      <c r="A23" s="429">
        <v>2</v>
      </c>
      <c r="B23" s="248" t="s">
        <v>167</v>
      </c>
      <c r="C23" s="249">
        <f>C24+C29+C30</f>
        <v>0</v>
      </c>
      <c r="D23" s="249">
        <f aca="true" t="shared" si="7" ref="D23:L23">D24+D29+D30</f>
        <v>1754899</v>
      </c>
      <c r="E23" s="249">
        <f t="shared" si="7"/>
        <v>2789363.67</v>
      </c>
      <c r="F23" s="249">
        <f t="shared" si="7"/>
        <v>2703546.67</v>
      </c>
      <c r="G23" s="249">
        <f t="shared" si="7"/>
        <v>1864925.99</v>
      </c>
      <c r="H23" s="249">
        <f t="shared" si="7"/>
        <v>409066.67</v>
      </c>
      <c r="I23" s="249">
        <f t="shared" si="7"/>
        <v>12514</v>
      </c>
      <c r="J23" s="249">
        <f t="shared" si="7"/>
        <v>12206.22</v>
      </c>
      <c r="K23" s="249">
        <f t="shared" si="7"/>
        <v>11898.58</v>
      </c>
      <c r="L23" s="250">
        <f t="shared" si="7"/>
        <v>3921.95</v>
      </c>
    </row>
    <row r="24" spans="1:13" s="14" customFormat="1" ht="15" customHeight="1">
      <c r="A24" s="429" t="s">
        <v>97</v>
      </c>
      <c r="B24" s="248" t="s">
        <v>166</v>
      </c>
      <c r="C24" s="249">
        <f>SUM(C25:C28)</f>
        <v>0</v>
      </c>
      <c r="D24" s="249">
        <f aca="true" t="shared" si="8" ref="D24:L24">SUM(D25:D28)</f>
        <v>1502683</v>
      </c>
      <c r="E24" s="249">
        <f>SUM(E25:E26)</f>
        <v>2443563.67</v>
      </c>
      <c r="F24" s="249">
        <f t="shared" si="8"/>
        <v>2472744.67</v>
      </c>
      <c r="G24" s="249">
        <f t="shared" si="8"/>
        <v>1755308.99</v>
      </c>
      <c r="H24" s="249">
        <f t="shared" si="8"/>
        <v>396246.67</v>
      </c>
      <c r="I24" s="249">
        <f t="shared" si="8"/>
        <v>11424</v>
      </c>
      <c r="J24" s="249">
        <f t="shared" si="8"/>
        <v>11424</v>
      </c>
      <c r="K24" s="249">
        <f t="shared" si="8"/>
        <v>11424</v>
      </c>
      <c r="L24" s="250">
        <f t="shared" si="8"/>
        <v>3755</v>
      </c>
      <c r="M24" s="315"/>
    </row>
    <row r="25" spans="1:13" s="13" customFormat="1" ht="15" customHeight="1">
      <c r="A25" s="82" t="s">
        <v>149</v>
      </c>
      <c r="B25" s="156" t="s">
        <v>105</v>
      </c>
      <c r="C25" s="249">
        <v>0</v>
      </c>
      <c r="D25" s="249">
        <v>543208</v>
      </c>
      <c r="E25" s="249">
        <v>461294.67</v>
      </c>
      <c r="F25" s="249">
        <v>492344.67</v>
      </c>
      <c r="G25" s="249">
        <v>454136.66</v>
      </c>
      <c r="H25" s="249">
        <v>31050</v>
      </c>
      <c r="I25" s="249">
        <v>0</v>
      </c>
      <c r="J25" s="249">
        <v>0</v>
      </c>
      <c r="K25" s="249">
        <v>0</v>
      </c>
      <c r="L25" s="250">
        <v>0</v>
      </c>
      <c r="M25" s="261"/>
    </row>
    <row r="26" spans="1:12" s="13" customFormat="1" ht="15" customHeight="1">
      <c r="A26" s="82" t="s">
        <v>500</v>
      </c>
      <c r="B26" s="156" t="s">
        <v>499</v>
      </c>
      <c r="C26" s="249">
        <v>0</v>
      </c>
      <c r="D26" s="249">
        <v>959475</v>
      </c>
      <c r="E26" s="249">
        <v>1982269</v>
      </c>
      <c r="F26" s="249">
        <v>1980400</v>
      </c>
      <c r="G26" s="249">
        <v>1301172.33</v>
      </c>
      <c r="H26" s="249">
        <v>365196.67</v>
      </c>
      <c r="I26" s="249">
        <v>11424</v>
      </c>
      <c r="J26" s="249">
        <v>11424</v>
      </c>
      <c r="K26" s="249">
        <v>11424</v>
      </c>
      <c r="L26" s="250">
        <v>3755</v>
      </c>
    </row>
    <row r="27" spans="1:12" s="13" customFormat="1" ht="15" customHeight="1">
      <c r="A27" s="82" t="s">
        <v>150</v>
      </c>
      <c r="B27" s="156" t="s">
        <v>161</v>
      </c>
      <c r="C27" s="249">
        <v>0</v>
      </c>
      <c r="D27" s="249">
        <v>0</v>
      </c>
      <c r="E27" s="249">
        <v>0</v>
      </c>
      <c r="F27" s="249">
        <v>0</v>
      </c>
      <c r="G27" s="249">
        <v>0</v>
      </c>
      <c r="H27" s="249">
        <v>0</v>
      </c>
      <c r="I27" s="249">
        <v>0</v>
      </c>
      <c r="J27" s="249">
        <v>0</v>
      </c>
      <c r="K27" s="249">
        <v>0</v>
      </c>
      <c r="L27" s="250">
        <v>0</v>
      </c>
    </row>
    <row r="28" spans="1:12" s="13" customFormat="1" ht="15" customHeight="1">
      <c r="A28" s="82" t="s">
        <v>151</v>
      </c>
      <c r="B28" s="156" t="s">
        <v>160</v>
      </c>
      <c r="C28" s="249">
        <v>0</v>
      </c>
      <c r="D28" s="249">
        <v>0</v>
      </c>
      <c r="E28" s="249">
        <v>0</v>
      </c>
      <c r="F28" s="249">
        <v>0</v>
      </c>
      <c r="G28" s="249">
        <v>0</v>
      </c>
      <c r="H28" s="249">
        <v>0</v>
      </c>
      <c r="I28" s="249">
        <v>0</v>
      </c>
      <c r="J28" s="249">
        <v>0</v>
      </c>
      <c r="K28" s="249">
        <v>0</v>
      </c>
      <c r="L28" s="250">
        <v>0</v>
      </c>
    </row>
    <row r="29" spans="1:12" s="13" customFormat="1" ht="15" customHeight="1">
      <c r="A29" s="429" t="s">
        <v>98</v>
      </c>
      <c r="B29" s="248" t="s">
        <v>159</v>
      </c>
      <c r="C29" s="249">
        <v>0</v>
      </c>
      <c r="D29" s="249">
        <v>0</v>
      </c>
      <c r="E29" s="249">
        <v>0</v>
      </c>
      <c r="F29" s="249">
        <v>0</v>
      </c>
      <c r="G29" s="249">
        <v>0</v>
      </c>
      <c r="H29" s="249">
        <v>0</v>
      </c>
      <c r="I29" s="249">
        <v>0</v>
      </c>
      <c r="J29" s="249">
        <v>0</v>
      </c>
      <c r="K29" s="249">
        <v>0</v>
      </c>
      <c r="L29" s="250">
        <v>0</v>
      </c>
    </row>
    <row r="30" spans="1:12" s="13" customFormat="1" ht="14.25" customHeight="1">
      <c r="A30" s="82" t="s">
        <v>148</v>
      </c>
      <c r="B30" s="156" t="s">
        <v>158</v>
      </c>
      <c r="C30" s="249"/>
      <c r="D30" s="249">
        <v>252216</v>
      </c>
      <c r="E30" s="249">
        <v>345800</v>
      </c>
      <c r="F30" s="249">
        <v>230802</v>
      </c>
      <c r="G30" s="249">
        <v>109617</v>
      </c>
      <c r="H30" s="249">
        <v>12820</v>
      </c>
      <c r="I30" s="249">
        <v>1090</v>
      </c>
      <c r="J30" s="249">
        <v>782.22</v>
      </c>
      <c r="K30" s="249">
        <v>474.58</v>
      </c>
      <c r="L30" s="250">
        <v>166.95</v>
      </c>
    </row>
    <row r="31" spans="1:12" s="14" customFormat="1" ht="22.5" customHeight="1">
      <c r="A31" s="429" t="s">
        <v>13</v>
      </c>
      <c r="B31" s="248" t="s">
        <v>111</v>
      </c>
      <c r="C31" s="249">
        <v>32256698</v>
      </c>
      <c r="D31" s="249">
        <v>19326413</v>
      </c>
      <c r="E31" s="249">
        <v>22723456</v>
      </c>
      <c r="F31" s="249">
        <f>E31*102%</f>
        <v>23177925.12</v>
      </c>
      <c r="G31" s="249">
        <f>F31*102%</f>
        <v>23641483.6224</v>
      </c>
      <c r="H31" s="249">
        <f aca="true" t="shared" si="9" ref="H31:L32">G31*102%</f>
        <v>24114313.294848002</v>
      </c>
      <c r="I31" s="249">
        <f t="shared" si="9"/>
        <v>24596599.560744964</v>
      </c>
      <c r="J31" s="249">
        <f t="shared" si="9"/>
        <v>25088531.551959865</v>
      </c>
      <c r="K31" s="249">
        <f t="shared" si="9"/>
        <v>25590302.182999063</v>
      </c>
      <c r="L31" s="250">
        <v>26914874.07</v>
      </c>
    </row>
    <row r="32" spans="1:12" s="20" customFormat="1" ht="22.5" customHeight="1">
      <c r="A32" s="429" t="s">
        <v>1</v>
      </c>
      <c r="B32" s="248" t="s">
        <v>129</v>
      </c>
      <c r="C32" s="249">
        <v>35300206</v>
      </c>
      <c r="D32" s="249">
        <v>22968381</v>
      </c>
      <c r="E32" s="249">
        <f>D32*102%</f>
        <v>23427748.62</v>
      </c>
      <c r="F32" s="249">
        <f>E32*102%</f>
        <v>23896303.592400003</v>
      </c>
      <c r="G32" s="249">
        <f>F32*102%</f>
        <v>24374229.664248005</v>
      </c>
      <c r="H32" s="249">
        <f t="shared" si="9"/>
        <v>24861714.257532965</v>
      </c>
      <c r="I32" s="249">
        <f t="shared" si="9"/>
        <v>25358948.542683624</v>
      </c>
      <c r="J32" s="249">
        <f t="shared" si="9"/>
        <v>25866127.513537295</v>
      </c>
      <c r="K32" s="249">
        <f t="shared" si="9"/>
        <v>26383450.063808043</v>
      </c>
      <c r="L32" s="250">
        <f t="shared" si="9"/>
        <v>26911119.065084204</v>
      </c>
    </row>
    <row r="33" spans="1:12" s="20" customFormat="1" ht="22.5" customHeight="1">
      <c r="A33" s="429" t="s">
        <v>17</v>
      </c>
      <c r="B33" s="248" t="s">
        <v>130</v>
      </c>
      <c r="C33" s="249">
        <f>C31-C32</f>
        <v>-3043508</v>
      </c>
      <c r="D33" s="249">
        <f aca="true" t="shared" si="10" ref="D33:L33">D31-D32</f>
        <v>-3641968</v>
      </c>
      <c r="E33" s="249">
        <f t="shared" si="10"/>
        <v>-704292.620000001</v>
      </c>
      <c r="F33" s="249">
        <f>F31-F32</f>
        <v>-718378.4724000022</v>
      </c>
      <c r="G33" s="249">
        <f t="shared" si="10"/>
        <v>-732746.0418480039</v>
      </c>
      <c r="H33" s="249">
        <f t="shared" si="10"/>
        <v>-747400.9626849629</v>
      </c>
      <c r="I33" s="249">
        <f t="shared" si="10"/>
        <v>-762348.9819386601</v>
      </c>
      <c r="J33" s="249">
        <f t="shared" si="10"/>
        <v>-777595.9615774304</v>
      </c>
      <c r="K33" s="249">
        <f t="shared" si="10"/>
        <v>-793147.8808089793</v>
      </c>
      <c r="L33" s="250">
        <f t="shared" si="10"/>
        <v>3755.0049157962203</v>
      </c>
    </row>
    <row r="34" spans="1:12" s="14" customFormat="1" ht="22.5" customHeight="1">
      <c r="A34" s="429" t="s">
        <v>20</v>
      </c>
      <c r="B34" s="248" t="s">
        <v>112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50"/>
    </row>
    <row r="35" spans="1:12" s="13" customFormat="1" ht="15" customHeight="1">
      <c r="A35" s="429" t="s">
        <v>162</v>
      </c>
      <c r="B35" s="248" t="s">
        <v>361</v>
      </c>
      <c r="C35" s="253">
        <f>(C10-C24-C29)/C31</f>
        <v>0.10738616209259856</v>
      </c>
      <c r="D35" s="253">
        <f>(D10-D24-D29)/D31</f>
        <v>0.2899248815597597</v>
      </c>
      <c r="E35" s="253">
        <f>(D10-E24-E29)/E31</f>
        <v>0.20517685910101</v>
      </c>
      <c r="F35" s="253">
        <f>(E10-F24-F29)/F31</f>
        <v>0.09446844998695035</v>
      </c>
      <c r="G35" s="253">
        <f aca="true" t="shared" si="11" ref="G35:L35">(F10-G24-G29)/G31</f>
        <v>0.15334895517999486</v>
      </c>
      <c r="H35" s="253">
        <f t="shared" si="11"/>
        <v>0.10475446681650673</v>
      </c>
      <c r="I35" s="253">
        <f t="shared" si="11"/>
        <v>0.04757774056510765</v>
      </c>
      <c r="J35" s="253">
        <f t="shared" si="11"/>
        <v>0.03144671820687046</v>
      </c>
      <c r="K35" s="253">
        <f t="shared" si="11"/>
        <v>0.030979507623951037</v>
      </c>
      <c r="L35" s="254">
        <f t="shared" si="11"/>
        <v>0.02989320621439487</v>
      </c>
    </row>
    <row r="36" spans="1:12" s="13" customFormat="1" ht="28.5" customHeight="1">
      <c r="A36" s="429" t="s">
        <v>163</v>
      </c>
      <c r="B36" s="248" t="s">
        <v>362</v>
      </c>
      <c r="C36" s="253">
        <f>(C11+C15-C24)/C31</f>
        <v>0.10738616209259856</v>
      </c>
      <c r="D36" s="253">
        <f>(D11+D15-D24)/D31</f>
        <v>0.2899248815597597</v>
      </c>
      <c r="E36" s="253">
        <f>(D10-E24-E29)/E31</f>
        <v>0.20517685910101</v>
      </c>
      <c r="F36" s="253">
        <f>(E10-F24-F29)/F31</f>
        <v>0.09446844998695035</v>
      </c>
      <c r="G36" s="253">
        <f aca="true" t="shared" si="12" ref="G36:L36">(F10-G24-G29)/G31</f>
        <v>0.15334895517999486</v>
      </c>
      <c r="H36" s="253">
        <f t="shared" si="12"/>
        <v>0.10475446681650673</v>
      </c>
      <c r="I36" s="253">
        <f t="shared" si="12"/>
        <v>0.04757774056510765</v>
      </c>
      <c r="J36" s="253">
        <f t="shared" si="12"/>
        <v>0.03144671820687046</v>
      </c>
      <c r="K36" s="253">
        <f t="shared" si="12"/>
        <v>0.030979507623951037</v>
      </c>
      <c r="L36" s="254">
        <f t="shared" si="12"/>
        <v>0.02989320621439487</v>
      </c>
    </row>
    <row r="37" spans="1:12" s="13" customFormat="1" ht="15" customHeight="1">
      <c r="A37" s="429" t="s">
        <v>164</v>
      </c>
      <c r="B37" s="248" t="s">
        <v>363</v>
      </c>
      <c r="C37" s="253">
        <f>C23/C31</f>
        <v>0</v>
      </c>
      <c r="D37" s="253">
        <f>D23/D31</f>
        <v>0.09080314075871193</v>
      </c>
      <c r="E37" s="253">
        <f>E23/E31</f>
        <v>0.12275261606333121</v>
      </c>
      <c r="F37" s="253">
        <f>F23/F31</f>
        <v>0.11664317043060668</v>
      </c>
      <c r="G37" s="253">
        <f aca="true" t="shared" si="13" ref="G37:L37">G23/G31</f>
        <v>0.07888362760080787</v>
      </c>
      <c r="H37" s="253">
        <f t="shared" si="13"/>
        <v>0.016963645823055498</v>
      </c>
      <c r="I37" s="253">
        <f t="shared" si="13"/>
        <v>0.0005087695138140869</v>
      </c>
      <c r="J37" s="253">
        <f t="shared" si="13"/>
        <v>0.0004865258843356448</v>
      </c>
      <c r="K37" s="253">
        <f t="shared" si="13"/>
        <v>0.00046496441952548846</v>
      </c>
      <c r="L37" s="254">
        <f t="shared" si="13"/>
        <v>0.00014571682519486518</v>
      </c>
    </row>
    <row r="38" spans="1:12" s="13" customFormat="1" ht="25.5" customHeight="1" thickBot="1">
      <c r="A38" s="421" t="s">
        <v>165</v>
      </c>
      <c r="B38" s="260" t="s">
        <v>541</v>
      </c>
      <c r="C38" s="255">
        <f>(C24+C30)/C31</f>
        <v>0</v>
      </c>
      <c r="D38" s="255">
        <f>(D24+D30)/D31</f>
        <v>0.09080314075871193</v>
      </c>
      <c r="E38" s="255">
        <f>(E24+E30)/E31</f>
        <v>0.12275261606333121</v>
      </c>
      <c r="F38" s="255">
        <f aca="true" t="shared" si="14" ref="F38:L38">(F24+F30)/F31</f>
        <v>0.11664317043060668</v>
      </c>
      <c r="G38" s="255">
        <f t="shared" si="14"/>
        <v>0.07888362760080787</v>
      </c>
      <c r="H38" s="255">
        <f t="shared" si="14"/>
        <v>0.016963645823055498</v>
      </c>
      <c r="I38" s="255">
        <f t="shared" si="14"/>
        <v>0.0005087695138140869</v>
      </c>
      <c r="J38" s="255">
        <f t="shared" si="14"/>
        <v>0.0004865258843356448</v>
      </c>
      <c r="K38" s="255">
        <f t="shared" si="14"/>
        <v>0.00046496441952548846</v>
      </c>
      <c r="L38" s="256">
        <f t="shared" si="14"/>
        <v>0.00014571682519486518</v>
      </c>
    </row>
  </sheetData>
  <mergeCells count="5">
    <mergeCell ref="A4:L4"/>
    <mergeCell ref="A7:A8"/>
    <mergeCell ref="B7:B8"/>
    <mergeCell ref="C7:C8"/>
    <mergeCell ref="D7:L7"/>
  </mergeCells>
  <printOptions horizontalCentered="1" verticalCentered="1"/>
  <pageMargins left="0.24" right="0.19" top="0.36" bottom="0.16" header="0.46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0"/>
  <sheetViews>
    <sheetView tabSelected="1" zoomScale="90" zoomScaleNormal="90" workbookViewId="0" topLeftCell="A1">
      <selection activeCell="K100" sqref="K100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37.625" style="1" customWidth="1"/>
    <col min="4" max="4" width="12.875" style="1" customWidth="1"/>
    <col min="5" max="5" width="13.25390625" style="1" customWidth="1"/>
    <col min="6" max="6" width="11.625" style="1" customWidth="1"/>
    <col min="7" max="7" width="11.25390625" style="1" customWidth="1"/>
    <col min="8" max="8" width="12.375" style="1" customWidth="1"/>
    <col min="9" max="10" width="10.75390625" style="1" customWidth="1"/>
    <col min="11" max="11" width="11.75390625" style="1" customWidth="1"/>
  </cols>
  <sheetData>
    <row r="1" ht="12.75">
      <c r="E1" t="s">
        <v>359</v>
      </c>
    </row>
    <row r="2" ht="12.75">
      <c r="E2" s="23" t="s">
        <v>521</v>
      </c>
    </row>
    <row r="4" ht="0.75" customHeight="1"/>
    <row r="5" spans="1:11" ht="18">
      <c r="A5" s="456" t="s">
        <v>345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</row>
    <row r="6" spans="1:6" ht="3.75" customHeight="1">
      <c r="A6" s="2"/>
      <c r="B6" s="2"/>
      <c r="C6" s="2"/>
      <c r="D6" s="2"/>
      <c r="E6" s="2"/>
      <c r="F6" s="2"/>
    </row>
    <row r="7" spans="1:11" ht="13.5" thickBot="1">
      <c r="A7" s="11"/>
      <c r="B7" s="11"/>
      <c r="C7" s="11"/>
      <c r="D7" s="11"/>
      <c r="E7" s="11"/>
      <c r="G7" s="9"/>
      <c r="H7" s="9"/>
      <c r="I7" s="9"/>
      <c r="J7" s="9"/>
      <c r="K7" s="12" t="s">
        <v>55</v>
      </c>
    </row>
    <row r="8" spans="1:11" s="13" customFormat="1" ht="18.75" customHeight="1">
      <c r="A8" s="459" t="s">
        <v>2</v>
      </c>
      <c r="B8" s="457" t="s">
        <v>3</v>
      </c>
      <c r="C8" s="457" t="s">
        <v>16</v>
      </c>
      <c r="D8" s="457" t="s">
        <v>351</v>
      </c>
      <c r="E8" s="461" t="s">
        <v>79</v>
      </c>
      <c r="F8" s="462"/>
      <c r="G8" s="462"/>
      <c r="H8" s="462"/>
      <c r="I8" s="462"/>
      <c r="J8" s="462"/>
      <c r="K8" s="463"/>
    </row>
    <row r="9" spans="1:11" s="13" customFormat="1" ht="20.25" customHeight="1">
      <c r="A9" s="460"/>
      <c r="B9" s="458"/>
      <c r="C9" s="458"/>
      <c r="D9" s="458"/>
      <c r="E9" s="438" t="s">
        <v>36</v>
      </c>
      <c r="F9" s="442" t="s">
        <v>5</v>
      </c>
      <c r="G9" s="443"/>
      <c r="H9" s="443"/>
      <c r="I9" s="443"/>
      <c r="J9" s="444"/>
      <c r="K9" s="439" t="s">
        <v>38</v>
      </c>
    </row>
    <row r="10" spans="1:11" s="13" customFormat="1" ht="56.25" customHeight="1" thickBot="1">
      <c r="A10" s="460"/>
      <c r="B10" s="458"/>
      <c r="C10" s="458"/>
      <c r="D10" s="458"/>
      <c r="E10" s="458"/>
      <c r="F10" s="158" t="s">
        <v>102</v>
      </c>
      <c r="G10" s="158" t="s">
        <v>176</v>
      </c>
      <c r="H10" s="158" t="s">
        <v>100</v>
      </c>
      <c r="I10" s="158" t="s">
        <v>133</v>
      </c>
      <c r="J10" s="158" t="s">
        <v>101</v>
      </c>
      <c r="K10" s="440"/>
    </row>
    <row r="11" spans="1:11" s="415" customFormat="1" ht="11.25" customHeight="1" thickBot="1">
      <c r="A11" s="412">
        <v>1</v>
      </c>
      <c r="B11" s="413">
        <v>2</v>
      </c>
      <c r="C11" s="413">
        <v>3</v>
      </c>
      <c r="D11" s="413">
        <v>4</v>
      </c>
      <c r="E11" s="413">
        <v>5</v>
      </c>
      <c r="F11" s="413">
        <v>6</v>
      </c>
      <c r="G11" s="413">
        <v>7</v>
      </c>
      <c r="H11" s="413">
        <v>8</v>
      </c>
      <c r="I11" s="413">
        <v>9</v>
      </c>
      <c r="J11" s="413">
        <v>10</v>
      </c>
      <c r="K11" s="414">
        <v>11</v>
      </c>
    </row>
    <row r="12" spans="1:11" s="13" customFormat="1" ht="22.5" customHeight="1">
      <c r="A12" s="176" t="s">
        <v>294</v>
      </c>
      <c r="B12" s="162"/>
      <c r="C12" s="171" t="s">
        <v>295</v>
      </c>
      <c r="D12" s="180">
        <f>D13</f>
        <v>2000</v>
      </c>
      <c r="E12" s="180">
        <f>E13</f>
        <v>2000</v>
      </c>
      <c r="F12" s="181"/>
      <c r="G12" s="181"/>
      <c r="H12" s="181"/>
      <c r="I12" s="181"/>
      <c r="J12" s="181"/>
      <c r="K12" s="182"/>
    </row>
    <row r="13" spans="1:11" s="13" customFormat="1" ht="12.75">
      <c r="A13" s="82"/>
      <c r="B13" s="81" t="s">
        <v>296</v>
      </c>
      <c r="C13" s="81" t="s">
        <v>288</v>
      </c>
      <c r="D13" s="183">
        <f>E13+K13</f>
        <v>2000</v>
      </c>
      <c r="E13" s="183">
        <v>2000</v>
      </c>
      <c r="F13" s="183"/>
      <c r="G13" s="183"/>
      <c r="H13" s="183"/>
      <c r="I13" s="183"/>
      <c r="J13" s="183"/>
      <c r="K13" s="184"/>
    </row>
    <row r="14" spans="1:11" s="13" customFormat="1" ht="13.5" thickBot="1">
      <c r="A14" s="165"/>
      <c r="B14" s="160"/>
      <c r="C14" s="160"/>
      <c r="D14" s="185"/>
      <c r="E14" s="185"/>
      <c r="F14" s="185"/>
      <c r="G14" s="185"/>
      <c r="H14" s="185"/>
      <c r="I14" s="185"/>
      <c r="J14" s="185"/>
      <c r="K14" s="186"/>
    </row>
    <row r="15" spans="1:11" s="13" customFormat="1" ht="33.75" customHeight="1" thickBot="1">
      <c r="A15" s="90">
        <v>400</v>
      </c>
      <c r="B15" s="167"/>
      <c r="C15" s="164" t="s">
        <v>297</v>
      </c>
      <c r="D15" s="187">
        <f>SUM(D17)</f>
        <v>401900</v>
      </c>
      <c r="E15" s="187">
        <f>E17</f>
        <v>108295</v>
      </c>
      <c r="F15" s="187">
        <f aca="true" t="shared" si="0" ref="F15:K15">F17</f>
        <v>0</v>
      </c>
      <c r="G15" s="187">
        <f t="shared" si="0"/>
        <v>0</v>
      </c>
      <c r="H15" s="187">
        <f t="shared" si="0"/>
        <v>108295</v>
      </c>
      <c r="I15" s="187">
        <f t="shared" si="0"/>
        <v>0</v>
      </c>
      <c r="J15" s="187">
        <f t="shared" si="0"/>
        <v>0</v>
      </c>
      <c r="K15" s="188">
        <f t="shared" si="0"/>
        <v>293605</v>
      </c>
    </row>
    <row r="16" spans="1:11" s="13" customFormat="1" ht="12.75">
      <c r="A16" s="175"/>
      <c r="B16" s="161"/>
      <c r="C16" s="171"/>
      <c r="D16" s="180"/>
      <c r="E16" s="180"/>
      <c r="F16" s="181"/>
      <c r="G16" s="181"/>
      <c r="H16" s="180"/>
      <c r="I16" s="181"/>
      <c r="J16" s="181"/>
      <c r="K16" s="182"/>
    </row>
    <row r="17" spans="1:11" s="13" customFormat="1" ht="12.75">
      <c r="A17" s="166"/>
      <c r="B17" s="161">
        <v>40002</v>
      </c>
      <c r="C17" s="161" t="s">
        <v>183</v>
      </c>
      <c r="D17" s="181">
        <f>E17+K17</f>
        <v>401900</v>
      </c>
      <c r="E17" s="181">
        <f>SUM(F17:J17)</f>
        <v>108295</v>
      </c>
      <c r="F17" s="181"/>
      <c r="G17" s="181"/>
      <c r="H17" s="181">
        <v>108295</v>
      </c>
      <c r="I17" s="181"/>
      <c r="J17" s="181"/>
      <c r="K17" s="182">
        <v>293605</v>
      </c>
    </row>
    <row r="18" spans="1:11" s="13" customFormat="1" ht="13.5" thickBot="1">
      <c r="A18" s="165"/>
      <c r="B18" s="160"/>
      <c r="C18" s="160"/>
      <c r="D18" s="185"/>
      <c r="E18" s="185"/>
      <c r="F18" s="185"/>
      <c r="G18" s="185"/>
      <c r="H18" s="185"/>
      <c r="I18" s="185"/>
      <c r="J18" s="185"/>
      <c r="K18" s="186"/>
    </row>
    <row r="19" spans="1:11" s="13" customFormat="1" ht="20.25" customHeight="1" thickBot="1">
      <c r="A19" s="90">
        <v>600</v>
      </c>
      <c r="B19" s="167"/>
      <c r="C19" s="164" t="s">
        <v>228</v>
      </c>
      <c r="D19" s="187">
        <f aca="true" t="shared" si="1" ref="D19:K19">SUM(D21:D23)</f>
        <v>2783849</v>
      </c>
      <c r="E19" s="187">
        <f t="shared" si="1"/>
        <v>1368349</v>
      </c>
      <c r="F19" s="187">
        <f t="shared" si="1"/>
        <v>19500</v>
      </c>
      <c r="G19" s="187">
        <f t="shared" si="1"/>
        <v>3770</v>
      </c>
      <c r="H19" s="187">
        <f t="shared" si="1"/>
        <v>0</v>
      </c>
      <c r="I19" s="187">
        <f t="shared" si="1"/>
        <v>0</v>
      </c>
      <c r="J19" s="187">
        <f t="shared" si="1"/>
        <v>0</v>
      </c>
      <c r="K19" s="188">
        <f t="shared" si="1"/>
        <v>1415500</v>
      </c>
    </row>
    <row r="20" spans="1:11" s="13" customFormat="1" ht="12.75">
      <c r="A20" s="117"/>
      <c r="B20" s="168"/>
      <c r="C20" s="169"/>
      <c r="D20" s="189"/>
      <c r="E20" s="189"/>
      <c r="F20" s="189"/>
      <c r="G20" s="189"/>
      <c r="H20" s="190"/>
      <c r="I20" s="190"/>
      <c r="J20" s="190"/>
      <c r="K20" s="191"/>
    </row>
    <row r="21" spans="1:11" s="13" customFormat="1" ht="12.75">
      <c r="A21" s="64"/>
      <c r="B21" s="62">
        <v>60004</v>
      </c>
      <c r="C21" s="81" t="s">
        <v>298</v>
      </c>
      <c r="D21" s="183">
        <f>E21+K21</f>
        <v>596185</v>
      </c>
      <c r="E21" s="183">
        <v>596185</v>
      </c>
      <c r="F21" s="183"/>
      <c r="G21" s="183"/>
      <c r="H21" s="183"/>
      <c r="I21" s="183"/>
      <c r="J21" s="183"/>
      <c r="K21" s="184"/>
    </row>
    <row r="22" spans="1:11" s="13" customFormat="1" ht="12.75">
      <c r="A22" s="64"/>
      <c r="B22" s="62">
        <v>60014</v>
      </c>
      <c r="C22" s="81" t="s">
        <v>229</v>
      </c>
      <c r="D22" s="183">
        <f>E22+K22</f>
        <v>143000</v>
      </c>
      <c r="E22" s="183">
        <v>143000</v>
      </c>
      <c r="F22" s="183">
        <v>4500</v>
      </c>
      <c r="G22" s="183">
        <v>870</v>
      </c>
      <c r="H22" s="183"/>
      <c r="I22" s="183"/>
      <c r="J22" s="183"/>
      <c r="K22" s="184"/>
    </row>
    <row r="23" spans="1:11" s="13" customFormat="1" ht="12.75">
      <c r="A23" s="64"/>
      <c r="B23" s="62">
        <v>60016</v>
      </c>
      <c r="C23" s="81" t="s">
        <v>231</v>
      </c>
      <c r="D23" s="183">
        <f>E23+K23</f>
        <v>2044664</v>
      </c>
      <c r="E23" s="183">
        <v>629164</v>
      </c>
      <c r="F23" s="183">
        <v>15000</v>
      </c>
      <c r="G23" s="183">
        <v>2900</v>
      </c>
      <c r="H23" s="183"/>
      <c r="I23" s="183"/>
      <c r="J23" s="183"/>
      <c r="K23" s="184">
        <f>1415500</f>
        <v>1415500</v>
      </c>
    </row>
    <row r="24" spans="1:11" s="13" customFormat="1" ht="13.5" thickBot="1">
      <c r="A24" s="165"/>
      <c r="B24" s="160"/>
      <c r="C24" s="163"/>
      <c r="D24" s="185"/>
      <c r="E24" s="185"/>
      <c r="F24" s="185"/>
      <c r="G24" s="185"/>
      <c r="H24" s="185"/>
      <c r="I24" s="185"/>
      <c r="J24" s="185"/>
      <c r="K24" s="186"/>
    </row>
    <row r="25" spans="1:11" s="21" customFormat="1" ht="21" customHeight="1" thickBot="1">
      <c r="A25" s="90">
        <v>700</v>
      </c>
      <c r="B25" s="173"/>
      <c r="C25" s="164" t="s">
        <v>299</v>
      </c>
      <c r="D25" s="187">
        <f>SUM(D27:D28)</f>
        <v>1223750</v>
      </c>
      <c r="E25" s="187">
        <f aca="true" t="shared" si="2" ref="E25:K25">SUM(E27:E28)</f>
        <v>883750</v>
      </c>
      <c r="F25" s="187">
        <f t="shared" si="2"/>
        <v>252216</v>
      </c>
      <c r="G25" s="187">
        <f t="shared" si="2"/>
        <v>42667</v>
      </c>
      <c r="H25" s="187">
        <f t="shared" si="2"/>
        <v>0</v>
      </c>
      <c r="I25" s="187">
        <f t="shared" si="2"/>
        <v>0</v>
      </c>
      <c r="J25" s="187">
        <f t="shared" si="2"/>
        <v>0</v>
      </c>
      <c r="K25" s="188">
        <f t="shared" si="2"/>
        <v>340000</v>
      </c>
    </row>
    <row r="26" spans="1:11" s="13" customFormat="1" ht="13.5" customHeight="1">
      <c r="A26" s="175"/>
      <c r="B26" s="161"/>
      <c r="C26" s="171"/>
      <c r="D26" s="181"/>
      <c r="E26" s="181"/>
      <c r="F26" s="181"/>
      <c r="G26" s="181"/>
      <c r="H26" s="181"/>
      <c r="I26" s="181"/>
      <c r="J26" s="181"/>
      <c r="K26" s="182"/>
    </row>
    <row r="27" spans="1:11" s="14" customFormat="1" ht="24.75" customHeight="1">
      <c r="A27" s="64"/>
      <c r="B27" s="62">
        <v>70004</v>
      </c>
      <c r="C27" s="81" t="s">
        <v>300</v>
      </c>
      <c r="D27" s="183">
        <f>E27+K27</f>
        <v>883750</v>
      </c>
      <c r="E27" s="183">
        <v>883750</v>
      </c>
      <c r="F27" s="183">
        <v>252216</v>
      </c>
      <c r="G27" s="183">
        <v>42667</v>
      </c>
      <c r="H27" s="183"/>
      <c r="I27" s="183"/>
      <c r="J27" s="183"/>
      <c r="K27" s="184"/>
    </row>
    <row r="28" spans="1:11" s="85" customFormat="1" ht="12.75">
      <c r="A28" s="64"/>
      <c r="B28" s="62">
        <v>70095</v>
      </c>
      <c r="C28" s="81" t="s">
        <v>288</v>
      </c>
      <c r="D28" s="183">
        <f>E28+K28</f>
        <v>340000</v>
      </c>
      <c r="E28" s="192"/>
      <c r="F28" s="192"/>
      <c r="G28" s="192"/>
      <c r="H28" s="192"/>
      <c r="I28" s="192"/>
      <c r="J28" s="192"/>
      <c r="K28" s="193">
        <v>340000</v>
      </c>
    </row>
    <row r="29" spans="1:11" s="231" customFormat="1" ht="13.5" thickBot="1">
      <c r="A29" s="136"/>
      <c r="B29" s="66"/>
      <c r="C29" s="230"/>
      <c r="D29" s="202"/>
      <c r="E29" s="202"/>
      <c r="F29" s="202"/>
      <c r="G29" s="202"/>
      <c r="H29" s="202"/>
      <c r="I29" s="202"/>
      <c r="J29" s="202"/>
      <c r="K29" s="237"/>
    </row>
    <row r="30" spans="1:11" ht="24" customHeight="1" thickBot="1">
      <c r="A30" s="90">
        <v>710</v>
      </c>
      <c r="B30" s="173"/>
      <c r="C30" s="174" t="s">
        <v>239</v>
      </c>
      <c r="D30" s="196">
        <f>SUM(D32:D33)</f>
        <v>189000</v>
      </c>
      <c r="E30" s="196">
        <f aca="true" t="shared" si="3" ref="E30:K30">SUM(E32:E33)</f>
        <v>189000</v>
      </c>
      <c r="F30" s="196">
        <f t="shared" si="3"/>
        <v>0</v>
      </c>
      <c r="G30" s="196">
        <f t="shared" si="3"/>
        <v>0</v>
      </c>
      <c r="H30" s="196">
        <f t="shared" si="3"/>
        <v>0</v>
      </c>
      <c r="I30" s="196">
        <f t="shared" si="3"/>
        <v>0</v>
      </c>
      <c r="J30" s="196">
        <f t="shared" si="3"/>
        <v>0</v>
      </c>
      <c r="K30" s="197">
        <f t="shared" si="3"/>
        <v>0</v>
      </c>
    </row>
    <row r="31" spans="1:11" ht="16.5" customHeight="1">
      <c r="A31" s="175"/>
      <c r="B31" s="170"/>
      <c r="C31" s="171"/>
      <c r="D31" s="198"/>
      <c r="E31" s="198"/>
      <c r="F31" s="198"/>
      <c r="G31" s="198"/>
      <c r="H31" s="198"/>
      <c r="I31" s="198"/>
      <c r="J31" s="198"/>
      <c r="K31" s="199"/>
    </row>
    <row r="32" spans="1:11" ht="12.75">
      <c r="A32" s="64"/>
      <c r="B32" s="62">
        <v>71004</v>
      </c>
      <c r="C32" s="81" t="s">
        <v>301</v>
      </c>
      <c r="D32" s="183">
        <f>E32+K32</f>
        <v>50000</v>
      </c>
      <c r="E32" s="192">
        <v>50000</v>
      </c>
      <c r="F32" s="192"/>
      <c r="G32" s="192"/>
      <c r="H32" s="192"/>
      <c r="I32" s="192"/>
      <c r="J32" s="192"/>
      <c r="K32" s="193"/>
    </row>
    <row r="33" spans="1:11" ht="13.5" thickBot="1">
      <c r="A33" s="45"/>
      <c r="B33" s="46">
        <v>71014</v>
      </c>
      <c r="C33" s="40" t="s">
        <v>240</v>
      </c>
      <c r="D33" s="232">
        <f>E33+K33</f>
        <v>139000</v>
      </c>
      <c r="E33" s="233">
        <v>139000</v>
      </c>
      <c r="F33" s="233"/>
      <c r="G33" s="233"/>
      <c r="H33" s="233"/>
      <c r="I33" s="233"/>
      <c r="J33" s="233"/>
      <c r="K33" s="234"/>
    </row>
    <row r="34" spans="1:11" s="231" customFormat="1" ht="13.5" thickBot="1">
      <c r="A34" s="66"/>
      <c r="B34" s="66"/>
      <c r="C34" s="230"/>
      <c r="D34" s="202"/>
      <c r="E34" s="202"/>
      <c r="F34" s="202"/>
      <c r="G34" s="202"/>
      <c r="H34" s="202"/>
      <c r="I34" s="202"/>
      <c r="J34" s="202"/>
      <c r="K34" s="202"/>
    </row>
    <row r="35" spans="1:11" ht="21" customHeight="1" thickBot="1">
      <c r="A35" s="90">
        <v>750</v>
      </c>
      <c r="B35" s="173"/>
      <c r="C35" s="164" t="s">
        <v>302</v>
      </c>
      <c r="D35" s="196">
        <f aca="true" t="shared" si="4" ref="D35:K35">SUM(D37:D40)</f>
        <v>2952779</v>
      </c>
      <c r="E35" s="196">
        <f t="shared" si="4"/>
        <v>2821939</v>
      </c>
      <c r="F35" s="196">
        <f t="shared" si="4"/>
        <v>1850963</v>
      </c>
      <c r="G35" s="196">
        <f t="shared" si="4"/>
        <v>380567</v>
      </c>
      <c r="H35" s="196">
        <f t="shared" si="4"/>
        <v>0</v>
      </c>
      <c r="I35" s="196">
        <f t="shared" si="4"/>
        <v>0</v>
      </c>
      <c r="J35" s="196">
        <f t="shared" si="4"/>
        <v>0</v>
      </c>
      <c r="K35" s="197">
        <f t="shared" si="4"/>
        <v>130840</v>
      </c>
    </row>
    <row r="36" spans="1:11" ht="12.75">
      <c r="A36" s="175"/>
      <c r="B36" s="161"/>
      <c r="C36" s="171"/>
      <c r="D36" s="200"/>
      <c r="E36" s="200"/>
      <c r="F36" s="200"/>
      <c r="G36" s="200"/>
      <c r="H36" s="200"/>
      <c r="I36" s="200"/>
      <c r="J36" s="200"/>
      <c r="K36" s="201"/>
    </row>
    <row r="37" spans="1:11" ht="12.75">
      <c r="A37" s="64"/>
      <c r="B37" s="62">
        <v>75011</v>
      </c>
      <c r="C37" s="81" t="s">
        <v>303</v>
      </c>
      <c r="D37" s="183">
        <f>E37+K37</f>
        <v>59185</v>
      </c>
      <c r="E37" s="192">
        <v>59185</v>
      </c>
      <c r="F37" s="192">
        <v>49443</v>
      </c>
      <c r="G37" s="192">
        <v>9742</v>
      </c>
      <c r="H37" s="192"/>
      <c r="I37" s="192"/>
      <c r="J37" s="192"/>
      <c r="K37" s="193"/>
    </row>
    <row r="38" spans="1:11" ht="25.5">
      <c r="A38" s="64"/>
      <c r="B38" s="62">
        <v>75022</v>
      </c>
      <c r="C38" s="81" t="s">
        <v>304</v>
      </c>
      <c r="D38" s="183">
        <f>E38+K38</f>
        <v>122160</v>
      </c>
      <c r="E38" s="192">
        <v>122160</v>
      </c>
      <c r="F38" s="192">
        <v>4000</v>
      </c>
      <c r="G38" s="192">
        <v>1900</v>
      </c>
      <c r="H38" s="192"/>
      <c r="I38" s="192"/>
      <c r="J38" s="192"/>
      <c r="K38" s="193"/>
    </row>
    <row r="39" spans="1:11" ht="25.5">
      <c r="A39" s="64"/>
      <c r="B39" s="62">
        <v>75023</v>
      </c>
      <c r="C39" s="81" t="s">
        <v>245</v>
      </c>
      <c r="D39" s="183">
        <f>E39+K39</f>
        <v>2661594</v>
      </c>
      <c r="E39" s="192">
        <f>2387748+196846</f>
        <v>2584594</v>
      </c>
      <c r="F39" s="192">
        <f>1634130+163390</f>
        <v>1797520</v>
      </c>
      <c r="G39" s="192">
        <f>335469+33456</f>
        <v>368925</v>
      </c>
      <c r="H39" s="192"/>
      <c r="I39" s="192"/>
      <c r="J39" s="192"/>
      <c r="K39" s="193">
        <v>77000</v>
      </c>
    </row>
    <row r="40" spans="1:11" ht="25.5">
      <c r="A40" s="64"/>
      <c r="B40" s="62">
        <v>75075</v>
      </c>
      <c r="C40" s="81" t="s">
        <v>305</v>
      </c>
      <c r="D40" s="183">
        <f>E40+K40</f>
        <v>109840</v>
      </c>
      <c r="E40" s="192">
        <f>46000+10000</f>
        <v>56000</v>
      </c>
      <c r="F40" s="192"/>
      <c r="G40" s="192"/>
      <c r="H40" s="192"/>
      <c r="I40" s="192"/>
      <c r="J40" s="192"/>
      <c r="K40" s="193">
        <v>53840</v>
      </c>
    </row>
    <row r="41" spans="1:11" ht="13.5" thickBot="1">
      <c r="A41" s="165"/>
      <c r="B41" s="160"/>
      <c r="C41" s="163"/>
      <c r="D41" s="194"/>
      <c r="E41" s="194"/>
      <c r="F41" s="194"/>
      <c r="G41" s="194"/>
      <c r="H41" s="194"/>
      <c r="I41" s="194"/>
      <c r="J41" s="194"/>
      <c r="K41" s="195"/>
    </row>
    <row r="42" spans="1:11" ht="46.5" customHeight="1" thickBot="1">
      <c r="A42" s="90">
        <v>751</v>
      </c>
      <c r="B42" s="167"/>
      <c r="C42" s="164" t="s">
        <v>248</v>
      </c>
      <c r="D42" s="196">
        <f>SUM(D44)</f>
        <v>2220</v>
      </c>
      <c r="E42" s="196">
        <f aca="true" t="shared" si="5" ref="E42:K42">SUM(E44)</f>
        <v>2220</v>
      </c>
      <c r="F42" s="196">
        <f t="shared" si="5"/>
        <v>800</v>
      </c>
      <c r="G42" s="196">
        <f t="shared" si="5"/>
        <v>170</v>
      </c>
      <c r="H42" s="196">
        <f t="shared" si="5"/>
        <v>0</v>
      </c>
      <c r="I42" s="196">
        <f t="shared" si="5"/>
        <v>0</v>
      </c>
      <c r="J42" s="196">
        <f t="shared" si="5"/>
        <v>0</v>
      </c>
      <c r="K42" s="197">
        <f t="shared" si="5"/>
        <v>0</v>
      </c>
    </row>
    <row r="43" spans="1:11" ht="12.75">
      <c r="A43" s="175"/>
      <c r="B43" s="161"/>
      <c r="C43" s="171"/>
      <c r="D43" s="200"/>
      <c r="E43" s="200"/>
      <c r="F43" s="200"/>
      <c r="G43" s="200"/>
      <c r="H43" s="200"/>
      <c r="I43" s="200"/>
      <c r="J43" s="200"/>
      <c r="K43" s="201"/>
    </row>
    <row r="44" spans="1:11" ht="38.25">
      <c r="A44" s="64"/>
      <c r="B44" s="62">
        <v>75101</v>
      </c>
      <c r="C44" s="81" t="s">
        <v>248</v>
      </c>
      <c r="D44" s="183">
        <f>E44+K44</f>
        <v>2220</v>
      </c>
      <c r="E44" s="192">
        <v>2220</v>
      </c>
      <c r="F44" s="192">
        <v>800</v>
      </c>
      <c r="G44" s="192">
        <v>170</v>
      </c>
      <c r="H44" s="192"/>
      <c r="I44" s="192"/>
      <c r="J44" s="192"/>
      <c r="K44" s="193"/>
    </row>
    <row r="45" spans="1:11" ht="13.5" thickBot="1">
      <c r="A45" s="165"/>
      <c r="B45" s="160"/>
      <c r="C45" s="163"/>
      <c r="D45" s="194"/>
      <c r="E45" s="194"/>
      <c r="F45" s="194"/>
      <c r="G45" s="194"/>
      <c r="H45" s="194"/>
      <c r="I45" s="194"/>
      <c r="J45" s="194"/>
      <c r="K45" s="195"/>
    </row>
    <row r="46" spans="1:11" ht="30" customHeight="1" thickBot="1">
      <c r="A46" s="90">
        <v>754</v>
      </c>
      <c r="B46" s="167"/>
      <c r="C46" s="164" t="s">
        <v>250</v>
      </c>
      <c r="D46" s="196">
        <f>SUM(D48:D50)</f>
        <v>407406</v>
      </c>
      <c r="E46" s="196">
        <f aca="true" t="shared" si="6" ref="E46:K46">SUM(E48:E50)</f>
        <v>352406</v>
      </c>
      <c r="F46" s="196">
        <f t="shared" si="6"/>
        <v>189977</v>
      </c>
      <c r="G46" s="196">
        <f t="shared" si="6"/>
        <v>32552</v>
      </c>
      <c r="H46" s="196">
        <f t="shared" si="6"/>
        <v>0</v>
      </c>
      <c r="I46" s="196">
        <f t="shared" si="6"/>
        <v>0</v>
      </c>
      <c r="J46" s="196">
        <f t="shared" si="6"/>
        <v>0</v>
      </c>
      <c r="K46" s="197">
        <f t="shared" si="6"/>
        <v>55000</v>
      </c>
    </row>
    <row r="47" spans="1:11" ht="12.75">
      <c r="A47" s="175"/>
      <c r="B47" s="161"/>
      <c r="C47" s="171"/>
      <c r="D47" s="200"/>
      <c r="E47" s="200"/>
      <c r="F47" s="200"/>
      <c r="G47" s="200"/>
      <c r="H47" s="200"/>
      <c r="I47" s="200"/>
      <c r="J47" s="200"/>
      <c r="K47" s="201"/>
    </row>
    <row r="48" spans="1:11" ht="12.75">
      <c r="A48" s="64"/>
      <c r="B48" s="62">
        <v>75412</v>
      </c>
      <c r="C48" s="81" t="s">
        <v>306</v>
      </c>
      <c r="D48" s="183">
        <f>E48+K48</f>
        <v>75000</v>
      </c>
      <c r="E48" s="192">
        <v>75000</v>
      </c>
      <c r="F48" s="192"/>
      <c r="G48" s="192"/>
      <c r="H48" s="192"/>
      <c r="I48" s="192"/>
      <c r="J48" s="192"/>
      <c r="K48" s="193"/>
    </row>
    <row r="49" spans="1:11" ht="12.75">
      <c r="A49" s="64"/>
      <c r="B49" s="62">
        <v>75414</v>
      </c>
      <c r="C49" s="81" t="s">
        <v>251</v>
      </c>
      <c r="D49" s="183">
        <f>E49+K49</f>
        <v>23098</v>
      </c>
      <c r="E49" s="192">
        <v>23098</v>
      </c>
      <c r="F49" s="192">
        <v>12737</v>
      </c>
      <c r="G49" s="192">
        <v>2506</v>
      </c>
      <c r="H49" s="192"/>
      <c r="I49" s="192"/>
      <c r="J49" s="192"/>
      <c r="K49" s="193"/>
    </row>
    <row r="50" spans="1:11" ht="12.75">
      <c r="A50" s="64"/>
      <c r="B50" s="62">
        <v>75416</v>
      </c>
      <c r="C50" s="81" t="s">
        <v>252</v>
      </c>
      <c r="D50" s="183">
        <f>E50+K50</f>
        <v>309308</v>
      </c>
      <c r="E50" s="192">
        <v>254308</v>
      </c>
      <c r="F50" s="192">
        <v>177240</v>
      </c>
      <c r="G50" s="192">
        <v>30046</v>
      </c>
      <c r="H50" s="192"/>
      <c r="I50" s="192"/>
      <c r="J50" s="192"/>
      <c r="K50" s="193">
        <v>55000</v>
      </c>
    </row>
    <row r="51" spans="1:11" s="231" customFormat="1" ht="13.5" thickBot="1">
      <c r="A51" s="136"/>
      <c r="B51" s="66"/>
      <c r="C51" s="230"/>
      <c r="D51" s="202"/>
      <c r="E51" s="202"/>
      <c r="F51" s="202"/>
      <c r="G51" s="202"/>
      <c r="H51" s="202"/>
      <c r="I51" s="202"/>
      <c r="J51" s="202"/>
      <c r="K51" s="237"/>
    </row>
    <row r="52" spans="1:11" ht="64.5" customHeight="1" thickBot="1">
      <c r="A52" s="90">
        <v>756</v>
      </c>
      <c r="B52" s="167"/>
      <c r="C52" s="164" t="s">
        <v>307</v>
      </c>
      <c r="D52" s="196">
        <f>SUM(D54)</f>
        <v>10000</v>
      </c>
      <c r="E52" s="196">
        <f aca="true" t="shared" si="7" ref="E52:K52">SUM(E54)</f>
        <v>10000</v>
      </c>
      <c r="F52" s="196">
        <f t="shared" si="7"/>
        <v>8200</v>
      </c>
      <c r="G52" s="196">
        <f t="shared" si="7"/>
        <v>1800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7">
        <f t="shared" si="7"/>
        <v>0</v>
      </c>
    </row>
    <row r="53" spans="1:11" ht="12.75">
      <c r="A53" s="175"/>
      <c r="B53" s="161"/>
      <c r="C53" s="171"/>
      <c r="D53" s="200"/>
      <c r="E53" s="200"/>
      <c r="F53" s="200"/>
      <c r="G53" s="200"/>
      <c r="H53" s="200"/>
      <c r="I53" s="200"/>
      <c r="J53" s="200"/>
      <c r="K53" s="201"/>
    </row>
    <row r="54" spans="1:11" ht="25.5">
      <c r="A54" s="64"/>
      <c r="B54" s="62">
        <v>75647</v>
      </c>
      <c r="C54" s="81" t="s">
        <v>308</v>
      </c>
      <c r="D54" s="183">
        <f>E54+K54</f>
        <v>10000</v>
      </c>
      <c r="E54" s="192">
        <v>10000</v>
      </c>
      <c r="F54" s="192">
        <v>8200</v>
      </c>
      <c r="G54" s="192">
        <v>1800</v>
      </c>
      <c r="H54" s="192"/>
      <c r="I54" s="192"/>
      <c r="J54" s="192"/>
      <c r="K54" s="193"/>
    </row>
    <row r="55" spans="1:11" ht="13.5" thickBot="1">
      <c r="A55" s="165"/>
      <c r="B55" s="160"/>
      <c r="C55" s="163"/>
      <c r="D55" s="194"/>
      <c r="E55" s="194"/>
      <c r="F55" s="194"/>
      <c r="G55" s="194"/>
      <c r="H55" s="194"/>
      <c r="I55" s="194"/>
      <c r="J55" s="194"/>
      <c r="K55" s="195"/>
    </row>
    <row r="56" spans="1:11" ht="15.75" customHeight="1" thickBot="1">
      <c r="A56" s="90">
        <v>757</v>
      </c>
      <c r="B56" s="167"/>
      <c r="C56" s="164" t="s">
        <v>309</v>
      </c>
      <c r="D56" s="196">
        <f>SUM(D58)</f>
        <v>252216</v>
      </c>
      <c r="E56" s="196">
        <f aca="true" t="shared" si="8" ref="E56:K56">SUM(E58)</f>
        <v>252216</v>
      </c>
      <c r="F56" s="196">
        <f t="shared" si="8"/>
        <v>0</v>
      </c>
      <c r="G56" s="196">
        <f t="shared" si="8"/>
        <v>0</v>
      </c>
      <c r="H56" s="196">
        <f t="shared" si="8"/>
        <v>0</v>
      </c>
      <c r="I56" s="196">
        <f t="shared" si="8"/>
        <v>252216</v>
      </c>
      <c r="J56" s="196">
        <f t="shared" si="8"/>
        <v>0</v>
      </c>
      <c r="K56" s="197">
        <f t="shared" si="8"/>
        <v>0</v>
      </c>
    </row>
    <row r="57" spans="1:11" ht="12.75">
      <c r="A57" s="175"/>
      <c r="B57" s="161"/>
      <c r="C57" s="171"/>
      <c r="D57" s="200"/>
      <c r="E57" s="200"/>
      <c r="F57" s="200"/>
      <c r="G57" s="200"/>
      <c r="H57" s="200"/>
      <c r="I57" s="200"/>
      <c r="J57" s="200"/>
      <c r="K57" s="201"/>
    </row>
    <row r="58" spans="1:11" ht="39" thickBot="1">
      <c r="A58" s="45"/>
      <c r="B58" s="46">
        <v>75702</v>
      </c>
      <c r="C58" s="40" t="s">
        <v>310</v>
      </c>
      <c r="D58" s="232">
        <f>E58+K58</f>
        <v>252216</v>
      </c>
      <c r="E58" s="233">
        <v>252216</v>
      </c>
      <c r="F58" s="233"/>
      <c r="G58" s="233"/>
      <c r="H58" s="233"/>
      <c r="I58" s="233">
        <v>252216</v>
      </c>
      <c r="J58" s="233"/>
      <c r="K58" s="234"/>
    </row>
    <row r="59" spans="1:11" s="231" customFormat="1" ht="13.5" thickBot="1">
      <c r="A59" s="66"/>
      <c r="B59" s="66"/>
      <c r="C59" s="230"/>
      <c r="D59" s="202"/>
      <c r="E59" s="202"/>
      <c r="F59" s="202"/>
      <c r="G59" s="202"/>
      <c r="H59" s="202"/>
      <c r="I59" s="202"/>
      <c r="J59" s="202"/>
      <c r="K59" s="202"/>
    </row>
    <row r="60" spans="1:11" ht="24.75" customHeight="1" thickBot="1">
      <c r="A60" s="90">
        <v>758</v>
      </c>
      <c r="B60" s="167"/>
      <c r="C60" s="164" t="s">
        <v>272</v>
      </c>
      <c r="D60" s="196">
        <f>SUM(D62:D63)</f>
        <v>777170</v>
      </c>
      <c r="E60" s="196">
        <f aca="true" t="shared" si="9" ref="E60:K60">SUM(E62:E63)</f>
        <v>777170</v>
      </c>
      <c r="F60" s="196">
        <f t="shared" si="9"/>
        <v>0</v>
      </c>
      <c r="G60" s="196">
        <f t="shared" si="9"/>
        <v>0</v>
      </c>
      <c r="H60" s="196">
        <f t="shared" si="9"/>
        <v>0</v>
      </c>
      <c r="I60" s="196">
        <f t="shared" si="9"/>
        <v>0</v>
      </c>
      <c r="J60" s="196">
        <f t="shared" si="9"/>
        <v>0</v>
      </c>
      <c r="K60" s="197">
        <f t="shared" si="9"/>
        <v>0</v>
      </c>
    </row>
    <row r="61" spans="1:11" ht="12.75">
      <c r="A61" s="175"/>
      <c r="B61" s="161"/>
      <c r="C61" s="171"/>
      <c r="D61" s="200"/>
      <c r="E61" s="200"/>
      <c r="F61" s="200"/>
      <c r="G61" s="200"/>
      <c r="H61" s="200"/>
      <c r="I61" s="200"/>
      <c r="J61" s="200"/>
      <c r="K61" s="201"/>
    </row>
    <row r="62" spans="1:11" ht="12.75">
      <c r="A62" s="64"/>
      <c r="B62" s="62">
        <v>75818</v>
      </c>
      <c r="C62" s="81" t="s">
        <v>311</v>
      </c>
      <c r="D62" s="183">
        <f>E62+K62</f>
        <v>108000</v>
      </c>
      <c r="E62" s="192">
        <v>108000</v>
      </c>
      <c r="F62" s="192"/>
      <c r="G62" s="192"/>
      <c r="H62" s="192"/>
      <c r="I62" s="192"/>
      <c r="J62" s="192"/>
      <c r="K62" s="193"/>
    </row>
    <row r="63" spans="1:11" ht="25.5">
      <c r="A63" s="64"/>
      <c r="B63" s="62">
        <v>75831</v>
      </c>
      <c r="C63" s="81" t="s">
        <v>312</v>
      </c>
      <c r="D63" s="183">
        <f>E63+K63</f>
        <v>669170</v>
      </c>
      <c r="E63" s="192">
        <v>669170</v>
      </c>
      <c r="F63" s="192"/>
      <c r="G63" s="192"/>
      <c r="H63" s="192"/>
      <c r="I63" s="192"/>
      <c r="J63" s="192"/>
      <c r="K63" s="193"/>
    </row>
    <row r="64" spans="1:11" ht="13.5" thickBot="1">
      <c r="A64" s="165"/>
      <c r="B64" s="160"/>
      <c r="C64" s="163"/>
      <c r="D64" s="194"/>
      <c r="E64" s="194"/>
      <c r="F64" s="194"/>
      <c r="G64" s="194"/>
      <c r="H64" s="194"/>
      <c r="I64" s="194"/>
      <c r="J64" s="194"/>
      <c r="K64" s="195"/>
    </row>
    <row r="65" spans="1:11" ht="25.5" customHeight="1" thickBot="1">
      <c r="A65" s="90">
        <v>801</v>
      </c>
      <c r="B65" s="167"/>
      <c r="C65" s="164" t="s">
        <v>277</v>
      </c>
      <c r="D65" s="196">
        <f>SUM(D67:D74)</f>
        <v>6273372</v>
      </c>
      <c r="E65" s="196">
        <f aca="true" t="shared" si="10" ref="E65:J65">SUM(E67:E74)</f>
        <v>5242727</v>
      </c>
      <c r="F65" s="196">
        <f t="shared" si="10"/>
        <v>3425227</v>
      </c>
      <c r="G65" s="196">
        <f t="shared" si="10"/>
        <v>657230</v>
      </c>
      <c r="H65" s="196">
        <f t="shared" si="10"/>
        <v>0</v>
      </c>
      <c r="I65" s="196">
        <f t="shared" si="10"/>
        <v>0</v>
      </c>
      <c r="J65" s="196">
        <f t="shared" si="10"/>
        <v>0</v>
      </c>
      <c r="K65" s="197">
        <f>SUM(K67:K74)</f>
        <v>1030645</v>
      </c>
    </row>
    <row r="66" spans="1:11" ht="12.75" customHeight="1">
      <c r="A66" s="175"/>
      <c r="B66" s="161"/>
      <c r="C66" s="171"/>
      <c r="D66" s="200"/>
      <c r="E66" s="200"/>
      <c r="F66" s="200"/>
      <c r="G66" s="200"/>
      <c r="H66" s="200"/>
      <c r="I66" s="200"/>
      <c r="J66" s="200"/>
      <c r="K66" s="201"/>
    </row>
    <row r="67" spans="1:11" ht="12.75">
      <c r="A67" s="64"/>
      <c r="B67" s="62">
        <v>80101</v>
      </c>
      <c r="C67" s="81" t="s">
        <v>278</v>
      </c>
      <c r="D67" s="183">
        <f>E67+K67</f>
        <v>2759566</v>
      </c>
      <c r="E67" s="192">
        <f>1793921+50000-5000</f>
        <v>1838921</v>
      </c>
      <c r="F67" s="192">
        <v>1249404</v>
      </c>
      <c r="G67" s="192">
        <v>239278</v>
      </c>
      <c r="H67" s="192"/>
      <c r="I67" s="192"/>
      <c r="J67" s="192"/>
      <c r="K67" s="193">
        <v>920645</v>
      </c>
    </row>
    <row r="68" spans="1:11" ht="12.75">
      <c r="A68" s="64"/>
      <c r="B68" s="62">
        <v>80104</v>
      </c>
      <c r="C68" s="81" t="s">
        <v>280</v>
      </c>
      <c r="D68" s="183">
        <f aca="true" t="shared" si="11" ref="D68:D73">E68+K68</f>
        <v>1033513</v>
      </c>
      <c r="E68" s="192">
        <f>1003513+30000</f>
        <v>1033513</v>
      </c>
      <c r="F68" s="192">
        <v>640228</v>
      </c>
      <c r="G68" s="192">
        <v>122273</v>
      </c>
      <c r="H68" s="192"/>
      <c r="I68" s="192"/>
      <c r="J68" s="192"/>
      <c r="K68" s="193"/>
    </row>
    <row r="69" spans="1:11" ht="12.75">
      <c r="A69" s="64"/>
      <c r="B69" s="62">
        <v>80110</v>
      </c>
      <c r="C69" s="81" t="s">
        <v>313</v>
      </c>
      <c r="D69" s="183">
        <f t="shared" si="11"/>
        <v>1496269</v>
      </c>
      <c r="E69" s="192">
        <v>1496269</v>
      </c>
      <c r="F69" s="192">
        <v>980813</v>
      </c>
      <c r="G69" s="192">
        <v>190711</v>
      </c>
      <c r="H69" s="192"/>
      <c r="I69" s="192"/>
      <c r="J69" s="192"/>
      <c r="K69" s="193"/>
    </row>
    <row r="70" spans="1:11" ht="12.75">
      <c r="A70" s="64"/>
      <c r="B70" s="62">
        <v>80113</v>
      </c>
      <c r="C70" s="81" t="s">
        <v>314</v>
      </c>
      <c r="D70" s="183">
        <f t="shared" si="11"/>
        <v>114100</v>
      </c>
      <c r="E70" s="192">
        <v>114100</v>
      </c>
      <c r="F70" s="192">
        <v>13400</v>
      </c>
      <c r="G70" s="192">
        <v>1300</v>
      </c>
      <c r="H70" s="192"/>
      <c r="I70" s="192"/>
      <c r="J70" s="192"/>
      <c r="K70" s="193"/>
    </row>
    <row r="71" spans="1:11" ht="25.5">
      <c r="A71" s="64"/>
      <c r="B71" s="62">
        <v>80114</v>
      </c>
      <c r="C71" s="81" t="s">
        <v>315</v>
      </c>
      <c r="D71" s="183">
        <f t="shared" si="11"/>
        <v>229550</v>
      </c>
      <c r="E71" s="192">
        <v>229550</v>
      </c>
      <c r="F71" s="192">
        <v>168430</v>
      </c>
      <c r="G71" s="192">
        <v>33622</v>
      </c>
      <c r="H71" s="192"/>
      <c r="I71" s="192"/>
      <c r="J71" s="192"/>
      <c r="K71" s="193"/>
    </row>
    <row r="72" spans="1:11" ht="12.75">
      <c r="A72" s="64"/>
      <c r="B72" s="62">
        <v>80120</v>
      </c>
      <c r="C72" s="81" t="s">
        <v>316</v>
      </c>
      <c r="D72" s="183">
        <f>E72+K72</f>
        <v>620498</v>
      </c>
      <c r="E72" s="192">
        <v>510498</v>
      </c>
      <c r="F72" s="192">
        <v>368052</v>
      </c>
      <c r="G72" s="192">
        <v>69070</v>
      </c>
      <c r="H72" s="192"/>
      <c r="I72" s="192"/>
      <c r="J72" s="192"/>
      <c r="K72" s="193">
        <f>10000+100000</f>
        <v>110000</v>
      </c>
    </row>
    <row r="73" spans="1:11" ht="12.75">
      <c r="A73" s="64"/>
      <c r="B73" s="62">
        <v>80146</v>
      </c>
      <c r="C73" s="81" t="s">
        <v>317</v>
      </c>
      <c r="D73" s="183">
        <f t="shared" si="11"/>
        <v>14000</v>
      </c>
      <c r="E73" s="192">
        <v>14000</v>
      </c>
      <c r="F73" s="202">
        <v>4900</v>
      </c>
      <c r="G73" s="192">
        <v>976</v>
      </c>
      <c r="H73" s="192"/>
      <c r="I73" s="192"/>
      <c r="J73" s="192"/>
      <c r="K73" s="193"/>
    </row>
    <row r="74" spans="1:11" ht="12.75">
      <c r="A74" s="64"/>
      <c r="B74" s="62">
        <v>80195</v>
      </c>
      <c r="C74" s="81" t="s">
        <v>288</v>
      </c>
      <c r="D74" s="183">
        <f>E74+K74</f>
        <v>5876</v>
      </c>
      <c r="E74" s="192">
        <v>5876</v>
      </c>
      <c r="F74" s="192"/>
      <c r="G74" s="192"/>
      <c r="H74" s="192"/>
      <c r="I74" s="192"/>
      <c r="J74" s="192"/>
      <c r="K74" s="193"/>
    </row>
    <row r="75" spans="1:11" s="231" customFormat="1" ht="13.5" thickBot="1">
      <c r="A75" s="136"/>
      <c r="B75" s="66"/>
      <c r="C75" s="230"/>
      <c r="D75" s="202"/>
      <c r="E75" s="202"/>
      <c r="F75" s="202"/>
      <c r="G75" s="202"/>
      <c r="H75" s="202"/>
      <c r="I75" s="202"/>
      <c r="J75" s="202"/>
      <c r="K75" s="237"/>
    </row>
    <row r="76" spans="1:11" ht="27.75" customHeight="1" thickBot="1">
      <c r="A76" s="90">
        <v>851</v>
      </c>
      <c r="B76" s="173"/>
      <c r="C76" s="164" t="s">
        <v>318</v>
      </c>
      <c r="D76" s="196">
        <f>SUM(D77:D80)</f>
        <v>177000</v>
      </c>
      <c r="E76" s="196">
        <f aca="true" t="shared" si="12" ref="E76:K76">SUM(E77:E80)</f>
        <v>127000</v>
      </c>
      <c r="F76" s="196">
        <f t="shared" si="12"/>
        <v>51080</v>
      </c>
      <c r="G76" s="196">
        <f t="shared" si="12"/>
        <v>5204</v>
      </c>
      <c r="H76" s="196">
        <f t="shared" si="12"/>
        <v>0</v>
      </c>
      <c r="I76" s="196">
        <f t="shared" si="12"/>
        <v>0</v>
      </c>
      <c r="J76" s="196">
        <f t="shared" si="12"/>
        <v>0</v>
      </c>
      <c r="K76" s="197">
        <f t="shared" si="12"/>
        <v>50000</v>
      </c>
    </row>
    <row r="77" spans="1:11" ht="12.75">
      <c r="A77" s="175"/>
      <c r="B77" s="161"/>
      <c r="C77" s="171"/>
      <c r="D77" s="200"/>
      <c r="E77" s="200"/>
      <c r="F77" s="200"/>
      <c r="G77" s="200"/>
      <c r="H77" s="200"/>
      <c r="I77" s="200"/>
      <c r="J77" s="200"/>
      <c r="K77" s="201"/>
    </row>
    <row r="78" spans="1:11" ht="12.75">
      <c r="A78" s="83"/>
      <c r="B78" s="62">
        <v>85121</v>
      </c>
      <c r="C78" s="81" t="s">
        <v>319</v>
      </c>
      <c r="D78" s="183">
        <f>E78+K78</f>
        <v>90000</v>
      </c>
      <c r="E78" s="192">
        <v>40000</v>
      </c>
      <c r="F78" s="192">
        <v>4000</v>
      </c>
      <c r="G78" s="192"/>
      <c r="H78" s="192"/>
      <c r="I78" s="192"/>
      <c r="J78" s="192"/>
      <c r="K78" s="193">
        <v>50000</v>
      </c>
    </row>
    <row r="79" spans="1:11" ht="12.75">
      <c r="A79" s="83"/>
      <c r="B79" s="62">
        <v>85153</v>
      </c>
      <c r="C79" s="81" t="s">
        <v>320</v>
      </c>
      <c r="D79" s="183">
        <f>E79+K79</f>
        <v>1500</v>
      </c>
      <c r="E79" s="192">
        <v>1500</v>
      </c>
      <c r="F79" s="192"/>
      <c r="G79" s="192"/>
      <c r="H79" s="192"/>
      <c r="I79" s="192"/>
      <c r="J79" s="192"/>
      <c r="K79" s="193"/>
    </row>
    <row r="80" spans="1:11" ht="12.75">
      <c r="A80" s="83"/>
      <c r="B80" s="62">
        <v>85154</v>
      </c>
      <c r="C80" s="81" t="s">
        <v>321</v>
      </c>
      <c r="D80" s="183">
        <f>E80+K80</f>
        <v>85500</v>
      </c>
      <c r="E80" s="192">
        <v>85500</v>
      </c>
      <c r="F80" s="192">
        <v>47080</v>
      </c>
      <c r="G80" s="192">
        <v>5204</v>
      </c>
      <c r="H80" s="192"/>
      <c r="I80" s="192"/>
      <c r="J80" s="192"/>
      <c r="K80" s="193"/>
    </row>
    <row r="81" spans="1:11" ht="13.5" thickBot="1">
      <c r="A81" s="177"/>
      <c r="B81" s="160"/>
      <c r="C81" s="178"/>
      <c r="D81" s="194"/>
      <c r="E81" s="194"/>
      <c r="F81" s="194"/>
      <c r="G81" s="194"/>
      <c r="H81" s="194"/>
      <c r="I81" s="194"/>
      <c r="J81" s="194"/>
      <c r="K81" s="195"/>
    </row>
    <row r="82" spans="1:11" ht="26.25" customHeight="1" thickBot="1">
      <c r="A82" s="90">
        <v>852</v>
      </c>
      <c r="B82" s="173"/>
      <c r="C82" s="164" t="s">
        <v>281</v>
      </c>
      <c r="D82" s="196">
        <f>SUM(D84:D91)</f>
        <v>2593196</v>
      </c>
      <c r="E82" s="196">
        <f aca="true" t="shared" si="13" ref="E82:K82">SUM(E84:E91)</f>
        <v>2588996</v>
      </c>
      <c r="F82" s="196">
        <f>SUM(F84:F91)</f>
        <v>449707</v>
      </c>
      <c r="G82" s="196">
        <f>SUM(G84:G91)</f>
        <v>115869</v>
      </c>
      <c r="H82" s="196">
        <f t="shared" si="13"/>
        <v>0</v>
      </c>
      <c r="I82" s="196">
        <f t="shared" si="13"/>
        <v>0</v>
      </c>
      <c r="J82" s="196">
        <f t="shared" si="13"/>
        <v>0</v>
      </c>
      <c r="K82" s="197">
        <f t="shared" si="13"/>
        <v>4200</v>
      </c>
    </row>
    <row r="83" spans="1:11" ht="12.75">
      <c r="A83" s="175"/>
      <c r="B83" s="161"/>
      <c r="C83" s="171"/>
      <c r="D83" s="200"/>
      <c r="E83" s="200"/>
      <c r="F83" s="200"/>
      <c r="G83" s="200"/>
      <c r="H83" s="200"/>
      <c r="I83" s="200"/>
      <c r="J83" s="200"/>
      <c r="K83" s="201"/>
    </row>
    <row r="84" spans="1:11" ht="51">
      <c r="A84" s="83"/>
      <c r="B84" s="62">
        <v>85212</v>
      </c>
      <c r="C84" s="81" t="s">
        <v>322</v>
      </c>
      <c r="D84" s="183">
        <f aca="true" t="shared" si="14" ref="D84:D91">E84+K84</f>
        <v>1383613</v>
      </c>
      <c r="E84" s="192">
        <v>1383613</v>
      </c>
      <c r="F84" s="192">
        <v>28100</v>
      </c>
      <c r="G84" s="192">
        <v>28672</v>
      </c>
      <c r="H84" s="192"/>
      <c r="I84" s="192"/>
      <c r="J84" s="192"/>
      <c r="K84" s="193"/>
    </row>
    <row r="85" spans="1:11" ht="51">
      <c r="A85" s="83"/>
      <c r="B85" s="62">
        <v>85213</v>
      </c>
      <c r="C85" s="81" t="s">
        <v>323</v>
      </c>
      <c r="D85" s="183">
        <f t="shared" si="14"/>
        <v>9000</v>
      </c>
      <c r="E85" s="192">
        <v>9000</v>
      </c>
      <c r="F85" s="192"/>
      <c r="G85" s="192">
        <v>9000</v>
      </c>
      <c r="H85" s="192"/>
      <c r="I85" s="192"/>
      <c r="J85" s="192"/>
      <c r="K85" s="193"/>
    </row>
    <row r="86" spans="1:11" ht="25.5">
      <c r="A86" s="83"/>
      <c r="B86" s="62">
        <v>85214</v>
      </c>
      <c r="C86" s="81" t="s">
        <v>324</v>
      </c>
      <c r="D86" s="183">
        <f t="shared" si="14"/>
        <v>286264</v>
      </c>
      <c r="E86" s="192">
        <v>286264</v>
      </c>
      <c r="F86" s="192"/>
      <c r="G86" s="192"/>
      <c r="H86" s="192"/>
      <c r="I86" s="192"/>
      <c r="J86" s="192"/>
      <c r="K86" s="193"/>
    </row>
    <row r="87" spans="1:11" ht="13.5" thickBot="1">
      <c r="A87" s="71"/>
      <c r="B87" s="46">
        <v>85215</v>
      </c>
      <c r="C87" s="40" t="s">
        <v>325</v>
      </c>
      <c r="D87" s="232">
        <f t="shared" si="14"/>
        <v>200000</v>
      </c>
      <c r="E87" s="233">
        <v>200000</v>
      </c>
      <c r="F87" s="233"/>
      <c r="G87" s="233"/>
      <c r="H87" s="233"/>
      <c r="I87" s="233"/>
      <c r="J87" s="233"/>
      <c r="K87" s="234"/>
    </row>
    <row r="88" spans="1:11" s="231" customFormat="1" ht="11.25" customHeight="1" thickBot="1">
      <c r="A88" s="236"/>
      <c r="B88" s="66"/>
      <c r="C88" s="230"/>
      <c r="D88" s="235"/>
      <c r="E88" s="202"/>
      <c r="F88" s="202"/>
      <c r="G88" s="202"/>
      <c r="H88" s="202"/>
      <c r="I88" s="202"/>
      <c r="J88" s="202"/>
      <c r="K88" s="202"/>
    </row>
    <row r="89" spans="1:11" ht="12.75">
      <c r="A89" s="238"/>
      <c r="B89" s="43">
        <v>85219</v>
      </c>
      <c r="C89" s="39" t="s">
        <v>326</v>
      </c>
      <c r="D89" s="239">
        <f t="shared" si="14"/>
        <v>548181</v>
      </c>
      <c r="E89" s="240">
        <v>543981</v>
      </c>
      <c r="F89" s="240">
        <v>412227</v>
      </c>
      <c r="G89" s="240">
        <v>76609</v>
      </c>
      <c r="H89" s="240"/>
      <c r="I89" s="240"/>
      <c r="J89" s="240"/>
      <c r="K89" s="241">
        <v>4200</v>
      </c>
    </row>
    <row r="90" spans="1:11" ht="25.5">
      <c r="A90" s="83"/>
      <c r="B90" s="62">
        <v>85228</v>
      </c>
      <c r="C90" s="81" t="s">
        <v>327</v>
      </c>
      <c r="D90" s="183">
        <f t="shared" si="14"/>
        <v>5138</v>
      </c>
      <c r="E90" s="192">
        <v>5138</v>
      </c>
      <c r="F90" s="192">
        <v>4280</v>
      </c>
      <c r="G90" s="192">
        <v>858</v>
      </c>
      <c r="H90" s="192"/>
      <c r="I90" s="192"/>
      <c r="J90" s="192"/>
      <c r="K90" s="193"/>
    </row>
    <row r="91" spans="1:11" ht="12.75">
      <c r="A91" s="83"/>
      <c r="B91" s="62">
        <v>85295</v>
      </c>
      <c r="C91" s="81" t="s">
        <v>288</v>
      </c>
      <c r="D91" s="183">
        <f t="shared" si="14"/>
        <v>161000</v>
      </c>
      <c r="E91" s="192">
        <v>161000</v>
      </c>
      <c r="F91" s="192">
        <v>5100</v>
      </c>
      <c r="G91" s="192">
        <v>730</v>
      </c>
      <c r="H91" s="192"/>
      <c r="I91" s="192"/>
      <c r="J91" s="192"/>
      <c r="K91" s="193"/>
    </row>
    <row r="92" spans="1:11" ht="13.5" thickBot="1">
      <c r="A92" s="177"/>
      <c r="B92" s="160"/>
      <c r="C92" s="163"/>
      <c r="D92" s="194"/>
      <c r="E92" s="194"/>
      <c r="F92" s="194"/>
      <c r="G92" s="194"/>
      <c r="H92" s="194"/>
      <c r="I92" s="194"/>
      <c r="J92" s="194"/>
      <c r="K92" s="195"/>
    </row>
    <row r="93" spans="1:11" ht="23.25" customHeight="1" thickBot="1">
      <c r="A93" s="90">
        <v>854</v>
      </c>
      <c r="B93" s="173"/>
      <c r="C93" s="164" t="s">
        <v>289</v>
      </c>
      <c r="D93" s="196">
        <f aca="true" t="shared" si="15" ref="D93:K93">SUM(D95:D96)</f>
        <v>239780</v>
      </c>
      <c r="E93" s="196">
        <f t="shared" si="15"/>
        <v>225780</v>
      </c>
      <c r="F93" s="196">
        <f t="shared" si="15"/>
        <v>176089</v>
      </c>
      <c r="G93" s="196">
        <f t="shared" si="15"/>
        <v>32453</v>
      </c>
      <c r="H93" s="196">
        <f t="shared" si="15"/>
        <v>0</v>
      </c>
      <c r="I93" s="196">
        <f t="shared" si="15"/>
        <v>0</v>
      </c>
      <c r="J93" s="196">
        <f t="shared" si="15"/>
        <v>0</v>
      </c>
      <c r="K93" s="197">
        <f t="shared" si="15"/>
        <v>14000</v>
      </c>
    </row>
    <row r="94" spans="1:11" ht="12.75">
      <c r="A94" s="175"/>
      <c r="B94" s="161"/>
      <c r="C94" s="171"/>
      <c r="D94" s="200"/>
      <c r="E94" s="200"/>
      <c r="F94" s="200"/>
      <c r="G94" s="200"/>
      <c r="H94" s="200"/>
      <c r="I94" s="200"/>
      <c r="J94" s="200"/>
      <c r="K94" s="201"/>
    </row>
    <row r="95" spans="1:11" ht="12.75">
      <c r="A95" s="83"/>
      <c r="B95" s="62">
        <v>85401</v>
      </c>
      <c r="C95" s="81" t="s">
        <v>328</v>
      </c>
      <c r="D95" s="183">
        <f>E95+K95</f>
        <v>229780</v>
      </c>
      <c r="E95" s="192">
        <v>225780</v>
      </c>
      <c r="F95" s="192">
        <v>176089</v>
      </c>
      <c r="G95" s="192">
        <v>32453</v>
      </c>
      <c r="H95" s="192"/>
      <c r="I95" s="192"/>
      <c r="J95" s="192"/>
      <c r="K95" s="193">
        <v>4000</v>
      </c>
    </row>
    <row r="96" spans="1:11" ht="12.75">
      <c r="A96" s="83"/>
      <c r="B96" s="62">
        <v>85417</v>
      </c>
      <c r="C96" s="81" t="s">
        <v>329</v>
      </c>
      <c r="D96" s="183">
        <f>E96+K96</f>
        <v>10000</v>
      </c>
      <c r="E96" s="192"/>
      <c r="F96" s="192"/>
      <c r="G96" s="192"/>
      <c r="H96" s="192"/>
      <c r="I96" s="192"/>
      <c r="J96" s="192"/>
      <c r="K96" s="193">
        <v>10000</v>
      </c>
    </row>
    <row r="97" spans="1:11" s="231" customFormat="1" ht="13.5" thickBot="1">
      <c r="A97" s="135"/>
      <c r="B97" s="66"/>
      <c r="C97" s="230"/>
      <c r="D97" s="202"/>
      <c r="E97" s="202"/>
      <c r="F97" s="202"/>
      <c r="G97" s="202"/>
      <c r="H97" s="202"/>
      <c r="I97" s="202"/>
      <c r="J97" s="202"/>
      <c r="K97" s="237"/>
    </row>
    <row r="98" spans="1:11" ht="36" customHeight="1" thickBot="1">
      <c r="A98" s="90">
        <v>900</v>
      </c>
      <c r="B98" s="167"/>
      <c r="C98" s="164" t="s">
        <v>330</v>
      </c>
      <c r="D98" s="196">
        <f>SUM(D100:D105)</f>
        <v>3555067</v>
      </c>
      <c r="E98" s="196">
        <f aca="true" t="shared" si="16" ref="E98:K98">SUM(E100:E105)</f>
        <v>1989290</v>
      </c>
      <c r="F98" s="196">
        <f t="shared" si="16"/>
        <v>22000</v>
      </c>
      <c r="G98" s="196">
        <f t="shared" si="16"/>
        <v>4100</v>
      </c>
      <c r="H98" s="196">
        <f t="shared" si="16"/>
        <v>110000</v>
      </c>
      <c r="I98" s="196">
        <f t="shared" si="16"/>
        <v>0</v>
      </c>
      <c r="J98" s="196">
        <f t="shared" si="16"/>
        <v>0</v>
      </c>
      <c r="K98" s="197">
        <f t="shared" si="16"/>
        <v>1565777</v>
      </c>
    </row>
    <row r="99" spans="1:11" ht="12.75">
      <c r="A99" s="175"/>
      <c r="B99" s="161"/>
      <c r="C99" s="171"/>
      <c r="D99" s="200"/>
      <c r="E99" s="200"/>
      <c r="F99" s="200"/>
      <c r="G99" s="200"/>
      <c r="H99" s="200"/>
      <c r="I99" s="200"/>
      <c r="J99" s="200"/>
      <c r="K99" s="201"/>
    </row>
    <row r="100" spans="1:11" ht="12.75">
      <c r="A100" s="83"/>
      <c r="B100" s="62">
        <v>90001</v>
      </c>
      <c r="C100" s="81" t="s">
        <v>184</v>
      </c>
      <c r="D100" s="183">
        <f aca="true" t="shared" si="17" ref="D100:D105">E100+K100</f>
        <v>1000000</v>
      </c>
      <c r="E100" s="192">
        <v>200000</v>
      </c>
      <c r="F100" s="192"/>
      <c r="G100" s="192"/>
      <c r="H100" s="192">
        <v>110000</v>
      </c>
      <c r="I100" s="192"/>
      <c r="J100" s="192"/>
      <c r="K100" s="193">
        <f>300000+500000</f>
        <v>800000</v>
      </c>
    </row>
    <row r="101" spans="1:11" ht="12.75">
      <c r="A101" s="83"/>
      <c r="B101" s="62">
        <v>90003</v>
      </c>
      <c r="C101" s="81" t="s">
        <v>331</v>
      </c>
      <c r="D101" s="183">
        <f t="shared" si="17"/>
        <v>330000</v>
      </c>
      <c r="E101" s="192">
        <v>330000</v>
      </c>
      <c r="F101" s="192"/>
      <c r="G101" s="192"/>
      <c r="H101" s="192"/>
      <c r="I101" s="192"/>
      <c r="J101" s="192"/>
      <c r="K101" s="193"/>
    </row>
    <row r="102" spans="1:11" ht="12.75">
      <c r="A102" s="83"/>
      <c r="B102" s="62">
        <v>90004</v>
      </c>
      <c r="C102" s="81" t="s">
        <v>332</v>
      </c>
      <c r="D102" s="183">
        <f t="shared" si="17"/>
        <v>75000</v>
      </c>
      <c r="E102" s="192">
        <v>75000</v>
      </c>
      <c r="F102" s="192"/>
      <c r="G102" s="192"/>
      <c r="H102" s="192"/>
      <c r="I102" s="192"/>
      <c r="J102" s="192"/>
      <c r="K102" s="193"/>
    </row>
    <row r="103" spans="1:11" ht="12.75">
      <c r="A103" s="83"/>
      <c r="B103" s="62">
        <v>90013</v>
      </c>
      <c r="C103" s="81" t="s">
        <v>333</v>
      </c>
      <c r="D103" s="183">
        <f t="shared" si="17"/>
        <v>18000</v>
      </c>
      <c r="E103" s="192">
        <v>18000</v>
      </c>
      <c r="F103" s="192"/>
      <c r="G103" s="192"/>
      <c r="H103" s="192"/>
      <c r="I103" s="192"/>
      <c r="J103" s="192"/>
      <c r="K103" s="193"/>
    </row>
    <row r="104" spans="1:11" ht="12.75">
      <c r="A104" s="83"/>
      <c r="B104" s="62">
        <v>90015</v>
      </c>
      <c r="C104" s="81" t="s">
        <v>334</v>
      </c>
      <c r="D104" s="183">
        <f t="shared" si="17"/>
        <v>550000</v>
      </c>
      <c r="E104" s="192">
        <v>400000</v>
      </c>
      <c r="F104" s="192"/>
      <c r="G104" s="192"/>
      <c r="H104" s="192"/>
      <c r="I104" s="192"/>
      <c r="J104" s="192"/>
      <c r="K104" s="193">
        <v>150000</v>
      </c>
    </row>
    <row r="105" spans="1:11" ht="12.75">
      <c r="A105" s="83"/>
      <c r="B105" s="62">
        <v>90095</v>
      </c>
      <c r="C105" s="81" t="s">
        <v>288</v>
      </c>
      <c r="D105" s="183">
        <f t="shared" si="17"/>
        <v>1582067</v>
      </c>
      <c r="E105" s="192">
        <f>863137+138253-35100</f>
        <v>966290</v>
      </c>
      <c r="F105" s="192">
        <v>22000</v>
      </c>
      <c r="G105" s="192">
        <v>4100</v>
      </c>
      <c r="H105" s="192"/>
      <c r="I105" s="192"/>
      <c r="J105" s="192"/>
      <c r="K105" s="193">
        <v>615777</v>
      </c>
    </row>
    <row r="106" spans="1:11" ht="13.5" thickBot="1">
      <c r="A106" s="177"/>
      <c r="B106" s="160"/>
      <c r="C106" s="163"/>
      <c r="D106" s="194"/>
      <c r="E106" s="194"/>
      <c r="F106" s="194"/>
      <c r="G106" s="194"/>
      <c r="H106" s="194"/>
      <c r="I106" s="194"/>
      <c r="J106" s="194"/>
      <c r="K106" s="195"/>
    </row>
    <row r="107" spans="1:11" ht="26.25" thickBot="1">
      <c r="A107" s="90">
        <v>921</v>
      </c>
      <c r="B107" s="173"/>
      <c r="C107" s="164" t="s">
        <v>292</v>
      </c>
      <c r="D107" s="196">
        <f>SUM(D109:D112)</f>
        <v>979216</v>
      </c>
      <c r="E107" s="196">
        <f aca="true" t="shared" si="18" ref="E107:K107">SUM(E109:E112)</f>
        <v>931216</v>
      </c>
      <c r="F107" s="196">
        <f t="shared" si="18"/>
        <v>0</v>
      </c>
      <c r="G107" s="196">
        <f t="shared" si="18"/>
        <v>0</v>
      </c>
      <c r="H107" s="196">
        <f t="shared" si="18"/>
        <v>906216</v>
      </c>
      <c r="I107" s="196">
        <f t="shared" si="18"/>
        <v>0</v>
      </c>
      <c r="J107" s="196">
        <f t="shared" si="18"/>
        <v>0</v>
      </c>
      <c r="K107" s="197">
        <f t="shared" si="18"/>
        <v>48000</v>
      </c>
    </row>
    <row r="108" spans="1:11" ht="12.75">
      <c r="A108" s="175"/>
      <c r="B108" s="161"/>
      <c r="C108" s="171"/>
      <c r="D108" s="200"/>
      <c r="E108" s="200"/>
      <c r="F108" s="200"/>
      <c r="G108" s="200"/>
      <c r="H108" s="200"/>
      <c r="I108" s="200"/>
      <c r="J108" s="200"/>
      <c r="K108" s="201"/>
    </row>
    <row r="109" spans="1:11" ht="12.75">
      <c r="A109" s="83"/>
      <c r="B109" s="62">
        <v>92109</v>
      </c>
      <c r="C109" s="81" t="s">
        <v>335</v>
      </c>
      <c r="D109" s="183">
        <f>E109+K109</f>
        <v>657843</v>
      </c>
      <c r="E109" s="192">
        <v>633843</v>
      </c>
      <c r="F109" s="192"/>
      <c r="G109" s="192"/>
      <c r="H109" s="192">
        <v>633843</v>
      </c>
      <c r="I109" s="192"/>
      <c r="J109" s="192"/>
      <c r="K109" s="193">
        <v>24000</v>
      </c>
    </row>
    <row r="110" spans="1:11" ht="12.75">
      <c r="A110" s="83"/>
      <c r="B110" s="62">
        <v>92116</v>
      </c>
      <c r="C110" s="81" t="s">
        <v>336</v>
      </c>
      <c r="D110" s="183">
        <f>E110+K110</f>
        <v>206533</v>
      </c>
      <c r="E110" s="192">
        <v>206533</v>
      </c>
      <c r="F110" s="192"/>
      <c r="G110" s="192"/>
      <c r="H110" s="192">
        <v>206533</v>
      </c>
      <c r="I110" s="192"/>
      <c r="J110" s="192"/>
      <c r="K110" s="193"/>
    </row>
    <row r="111" spans="1:11" ht="12.75">
      <c r="A111" s="83"/>
      <c r="B111" s="62">
        <v>92120</v>
      </c>
      <c r="C111" s="81" t="s">
        <v>337</v>
      </c>
      <c r="D111" s="183">
        <f>E111+K111</f>
        <v>24000</v>
      </c>
      <c r="E111" s="192"/>
      <c r="F111" s="192"/>
      <c r="G111" s="192"/>
      <c r="H111" s="192"/>
      <c r="I111" s="192"/>
      <c r="J111" s="192"/>
      <c r="K111" s="193">
        <v>24000</v>
      </c>
    </row>
    <row r="112" spans="1:11" ht="12.75">
      <c r="A112" s="83"/>
      <c r="B112" s="62">
        <v>92195</v>
      </c>
      <c r="C112" s="81" t="s">
        <v>288</v>
      </c>
      <c r="D112" s="183">
        <f>E112+K112</f>
        <v>90840</v>
      </c>
      <c r="E112" s="192">
        <f>75000+15840</f>
        <v>90840</v>
      </c>
      <c r="F112" s="192"/>
      <c r="G112" s="192"/>
      <c r="H112" s="192">
        <v>65840</v>
      </c>
      <c r="I112" s="192"/>
      <c r="J112" s="192"/>
      <c r="K112" s="193"/>
    </row>
    <row r="113" spans="1:11" ht="13.5" thickBot="1">
      <c r="A113" s="177"/>
      <c r="B113" s="160"/>
      <c r="C113" s="178"/>
      <c r="D113" s="194"/>
      <c r="E113" s="194"/>
      <c r="F113" s="194"/>
      <c r="G113" s="194"/>
      <c r="H113" s="194"/>
      <c r="I113" s="194"/>
      <c r="J113" s="194"/>
      <c r="K113" s="195"/>
    </row>
    <row r="114" spans="1:11" ht="22.5" customHeight="1" thickBot="1">
      <c r="A114" s="90">
        <v>926</v>
      </c>
      <c r="B114" s="173"/>
      <c r="C114" s="164" t="s">
        <v>338</v>
      </c>
      <c r="D114" s="196">
        <f>SUM(D116)</f>
        <v>148460</v>
      </c>
      <c r="E114" s="196">
        <f aca="true" t="shared" si="19" ref="E114:K114">SUM(E116)</f>
        <v>148460</v>
      </c>
      <c r="F114" s="196">
        <f t="shared" si="19"/>
        <v>0</v>
      </c>
      <c r="G114" s="196">
        <f t="shared" si="19"/>
        <v>0</v>
      </c>
      <c r="H114" s="196">
        <f t="shared" si="19"/>
        <v>148460</v>
      </c>
      <c r="I114" s="196">
        <f t="shared" si="19"/>
        <v>0</v>
      </c>
      <c r="J114" s="196">
        <f t="shared" si="19"/>
        <v>0</v>
      </c>
      <c r="K114" s="197">
        <f t="shared" si="19"/>
        <v>0</v>
      </c>
    </row>
    <row r="115" spans="1:11" ht="12.75">
      <c r="A115" s="175"/>
      <c r="B115" s="161"/>
      <c r="C115" s="171"/>
      <c r="D115" s="200"/>
      <c r="E115" s="200"/>
      <c r="F115" s="200"/>
      <c r="G115" s="200"/>
      <c r="H115" s="200"/>
      <c r="I115" s="200"/>
      <c r="J115" s="200"/>
      <c r="K115" s="201"/>
    </row>
    <row r="116" spans="1:11" ht="25.5">
      <c r="A116" s="83"/>
      <c r="B116" s="62">
        <v>92605</v>
      </c>
      <c r="C116" s="81" t="s">
        <v>339</v>
      </c>
      <c r="D116" s="183">
        <f>E116+K116</f>
        <v>148460</v>
      </c>
      <c r="E116" s="192">
        <v>148460</v>
      </c>
      <c r="F116" s="192"/>
      <c r="G116" s="192"/>
      <c r="H116" s="192">
        <v>148460</v>
      </c>
      <c r="I116" s="192"/>
      <c r="J116" s="192"/>
      <c r="K116" s="193"/>
    </row>
    <row r="117" spans="1:11" ht="12.75">
      <c r="A117" s="83"/>
      <c r="B117" s="62"/>
      <c r="C117" s="80"/>
      <c r="D117" s="192"/>
      <c r="E117" s="192"/>
      <c r="F117" s="192"/>
      <c r="G117" s="192"/>
      <c r="H117" s="192"/>
      <c r="I117" s="192"/>
      <c r="J117" s="192"/>
      <c r="K117" s="193"/>
    </row>
    <row r="118" spans="1:11" s="16" customFormat="1" ht="25.5" customHeight="1" thickBot="1">
      <c r="A118" s="71"/>
      <c r="B118" s="159"/>
      <c r="C118" s="70" t="s">
        <v>340</v>
      </c>
      <c r="D118" s="203">
        <f aca="true" t="shared" si="20" ref="D118:K118">D12+D15+D19+D25+D30+D35+D42+D46+D52+D56+D60+D65+D76+D82+D93+D98+D107+D114</f>
        <v>22968381</v>
      </c>
      <c r="E118" s="203">
        <f t="shared" si="20"/>
        <v>18020814</v>
      </c>
      <c r="F118" s="203">
        <f t="shared" si="20"/>
        <v>6445759</v>
      </c>
      <c r="G118" s="203">
        <f t="shared" si="20"/>
        <v>1276382</v>
      </c>
      <c r="H118" s="203">
        <f t="shared" si="20"/>
        <v>1272971</v>
      </c>
      <c r="I118" s="203">
        <f t="shared" si="20"/>
        <v>252216</v>
      </c>
      <c r="J118" s="203">
        <f t="shared" si="20"/>
        <v>0</v>
      </c>
      <c r="K118" s="204">
        <f t="shared" si="20"/>
        <v>4947567</v>
      </c>
    </row>
    <row r="119" spans="1:11" ht="12.75">
      <c r="A119" s="52"/>
      <c r="B119" s="52"/>
      <c r="C119" s="52"/>
      <c r="D119" s="172"/>
      <c r="E119" s="179"/>
      <c r="F119" s="179"/>
      <c r="G119" s="172"/>
      <c r="H119" s="172"/>
      <c r="I119" s="172"/>
      <c r="J119" s="172"/>
      <c r="K119" s="172"/>
    </row>
    <row r="120" spans="1:11" ht="34.5" customHeight="1">
      <c r="A120" s="436" t="s">
        <v>542</v>
      </c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</row>
    <row r="121" spans="1:11" ht="12.75">
      <c r="A121" s="52"/>
      <c r="B121" s="52"/>
      <c r="C121" s="52"/>
      <c r="D121" s="172"/>
      <c r="E121" s="179"/>
      <c r="F121" s="172"/>
      <c r="G121" s="172"/>
      <c r="H121" s="172"/>
      <c r="I121" s="172"/>
      <c r="J121" s="172"/>
      <c r="K121" s="172"/>
    </row>
    <row r="122" spans="1:11" ht="12.75">
      <c r="A122" s="52"/>
      <c r="B122" s="52"/>
      <c r="C122" s="52"/>
      <c r="D122" s="445"/>
      <c r="E122" s="446"/>
      <c r="F122" s="84"/>
      <c r="G122" s="84"/>
      <c r="H122" s="84"/>
      <c r="I122" s="84"/>
      <c r="J122" s="84"/>
      <c r="K122" s="84"/>
    </row>
    <row r="123" spans="1:11" ht="12.75">
      <c r="A123" s="52"/>
      <c r="B123" s="52"/>
      <c r="C123" s="52"/>
      <c r="D123" s="84"/>
      <c r="E123" s="84"/>
      <c r="F123" s="84"/>
      <c r="G123" s="84"/>
      <c r="H123" s="84"/>
      <c r="I123" s="84"/>
      <c r="J123" s="84"/>
      <c r="K123" s="84"/>
    </row>
    <row r="124" spans="1:11" ht="12.75">
      <c r="A124" s="52"/>
      <c r="B124" s="52"/>
      <c r="C124" s="52"/>
      <c r="D124" s="84"/>
      <c r="E124" s="84"/>
      <c r="F124" s="84"/>
      <c r="G124" s="84"/>
      <c r="H124" s="84"/>
      <c r="I124" s="84"/>
      <c r="J124" s="84"/>
      <c r="K124" s="84"/>
    </row>
    <row r="125" spans="1:11" ht="12.75">
      <c r="A125" s="52"/>
      <c r="B125" s="52"/>
      <c r="C125" s="52"/>
      <c r="D125" s="84"/>
      <c r="E125" s="84"/>
      <c r="F125" s="84"/>
      <c r="G125" s="84"/>
      <c r="H125" s="84"/>
      <c r="I125" s="84"/>
      <c r="J125" s="84"/>
      <c r="K125" s="84"/>
    </row>
    <row r="126" spans="1:11" ht="12.75">
      <c r="A126" s="52"/>
      <c r="B126" s="52"/>
      <c r="C126" s="52"/>
      <c r="D126" s="84"/>
      <c r="E126" s="84"/>
      <c r="F126" s="84"/>
      <c r="G126" s="84"/>
      <c r="H126" s="84"/>
      <c r="I126" s="84"/>
      <c r="J126" s="84"/>
      <c r="K126" s="84"/>
    </row>
    <row r="127" spans="1:11" ht="12.75">
      <c r="A127" s="52"/>
      <c r="B127" s="52"/>
      <c r="C127" s="52"/>
      <c r="D127" s="84"/>
      <c r="E127" s="84"/>
      <c r="F127" s="84"/>
      <c r="G127" s="84"/>
      <c r="H127" s="84"/>
      <c r="I127" s="84"/>
      <c r="J127" s="84"/>
      <c r="K127" s="84"/>
    </row>
    <row r="128" spans="1:11" ht="12.75">
      <c r="A128" s="52"/>
      <c r="B128" s="52"/>
      <c r="C128" s="52"/>
      <c r="D128" s="84"/>
      <c r="E128" s="84"/>
      <c r="F128" s="84"/>
      <c r="G128" s="84"/>
      <c r="H128" s="84"/>
      <c r="I128" s="84"/>
      <c r="J128" s="84"/>
      <c r="K128" s="84"/>
    </row>
    <row r="129" spans="1:11" ht="12.75">
      <c r="A129" s="52"/>
      <c r="B129" s="52"/>
      <c r="C129" s="52"/>
      <c r="D129" s="84"/>
      <c r="E129" s="84"/>
      <c r="F129" s="84"/>
      <c r="G129" s="84"/>
      <c r="H129" s="84"/>
      <c r="I129" s="84"/>
      <c r="J129" s="84"/>
      <c r="K129" s="84"/>
    </row>
    <row r="130" spans="1:11" ht="12.75">
      <c r="A130" s="52"/>
      <c r="B130" s="52"/>
      <c r="C130" s="52"/>
      <c r="D130" s="84"/>
      <c r="E130" s="84"/>
      <c r="F130" s="84"/>
      <c r="G130" s="84"/>
      <c r="H130" s="84"/>
      <c r="I130" s="84"/>
      <c r="J130" s="84"/>
      <c r="K130" s="84"/>
    </row>
    <row r="131" spans="1:11" ht="12.75">
      <c r="A131" s="52"/>
      <c r="B131" s="52"/>
      <c r="C131" s="52"/>
      <c r="D131" s="84"/>
      <c r="E131" s="84"/>
      <c r="F131" s="84"/>
      <c r="G131" s="84"/>
      <c r="H131" s="84"/>
      <c r="I131" s="84"/>
      <c r="J131" s="84"/>
      <c r="K131" s="84"/>
    </row>
    <row r="132" spans="1:11" ht="12.75">
      <c r="A132" s="52"/>
      <c r="B132" s="52"/>
      <c r="C132" s="52"/>
      <c r="D132" s="84"/>
      <c r="E132" s="84"/>
      <c r="F132" s="84"/>
      <c r="G132" s="84"/>
      <c r="H132" s="84"/>
      <c r="I132" s="84"/>
      <c r="J132" s="84"/>
      <c r="K132" s="84"/>
    </row>
    <row r="133" spans="1:11" ht="12.75">
      <c r="A133" s="52"/>
      <c r="B133" s="52"/>
      <c r="C133" s="52"/>
      <c r="D133" s="84"/>
      <c r="E133" s="84"/>
      <c r="F133" s="84"/>
      <c r="G133" s="84"/>
      <c r="H133" s="84"/>
      <c r="I133" s="84"/>
      <c r="J133" s="84"/>
      <c r="K133" s="84"/>
    </row>
    <row r="134" spans="1:11" ht="12.75">
      <c r="A134" s="52"/>
      <c r="B134" s="52"/>
      <c r="C134" s="52"/>
      <c r="D134" s="84"/>
      <c r="E134" s="84"/>
      <c r="F134" s="84"/>
      <c r="G134" s="84"/>
      <c r="H134" s="84"/>
      <c r="I134" s="84"/>
      <c r="J134" s="84"/>
      <c r="K134" s="84"/>
    </row>
    <row r="135" spans="1:11" ht="12.75">
      <c r="A135" s="52"/>
      <c r="B135" s="52"/>
      <c r="C135" s="52"/>
      <c r="D135" s="84"/>
      <c r="E135" s="84"/>
      <c r="F135" s="84"/>
      <c r="G135" s="84"/>
      <c r="H135" s="84"/>
      <c r="I135" s="84"/>
      <c r="J135" s="84"/>
      <c r="K135" s="84"/>
    </row>
    <row r="136" spans="1:11" ht="12.75">
      <c r="A136" s="23"/>
      <c r="B136" s="23"/>
      <c r="C136" s="23"/>
      <c r="D136" s="84"/>
      <c r="E136" s="84"/>
      <c r="F136" s="84"/>
      <c r="G136" s="84"/>
      <c r="H136" s="84"/>
      <c r="I136" s="84"/>
      <c r="J136" s="84"/>
      <c r="K136" s="84"/>
    </row>
    <row r="137" spans="1:11" ht="12.75">
      <c r="A137" s="23"/>
      <c r="B137" s="23"/>
      <c r="C137" s="23"/>
      <c r="D137" s="84"/>
      <c r="E137" s="84"/>
      <c r="F137" s="84"/>
      <c r="G137" s="84"/>
      <c r="H137" s="84"/>
      <c r="I137" s="84"/>
      <c r="J137" s="84"/>
      <c r="K137" s="84"/>
    </row>
    <row r="138" spans="1:11" ht="12.75">
      <c r="A138" s="23"/>
      <c r="B138" s="23"/>
      <c r="C138" s="23"/>
      <c r="D138" s="84"/>
      <c r="E138" s="84"/>
      <c r="F138" s="84"/>
      <c r="G138" s="84"/>
      <c r="H138" s="84"/>
      <c r="I138" s="84"/>
      <c r="J138" s="84"/>
      <c r="K138" s="84"/>
    </row>
    <row r="139" spans="1:11" ht="12.75">
      <c r="A139" s="23"/>
      <c r="B139" s="23"/>
      <c r="C139" s="23"/>
      <c r="D139" s="84"/>
      <c r="E139" s="84"/>
      <c r="F139" s="84"/>
      <c r="G139" s="84"/>
      <c r="H139" s="84"/>
      <c r="I139" s="84"/>
      <c r="J139" s="84"/>
      <c r="K139" s="84"/>
    </row>
    <row r="140" spans="1:11" ht="12.75">
      <c r="A140" s="23"/>
      <c r="B140" s="23"/>
      <c r="C140" s="23"/>
      <c r="D140" s="84"/>
      <c r="E140" s="84"/>
      <c r="F140" s="84"/>
      <c r="G140" s="84"/>
      <c r="H140" s="84"/>
      <c r="I140" s="84"/>
      <c r="J140" s="84"/>
      <c r="K140" s="84"/>
    </row>
    <row r="141" spans="1:11" ht="12.75">
      <c r="A141" s="23"/>
      <c r="B141" s="23"/>
      <c r="C141" s="23"/>
      <c r="D141" s="84"/>
      <c r="E141" s="84"/>
      <c r="F141" s="84"/>
      <c r="G141" s="84"/>
      <c r="H141" s="84"/>
      <c r="I141" s="84"/>
      <c r="J141" s="84"/>
      <c r="K141" s="84"/>
    </row>
    <row r="142" spans="1:11" ht="12.75">
      <c r="A142" s="23"/>
      <c r="B142" s="23"/>
      <c r="C142" s="23"/>
      <c r="D142" s="84"/>
      <c r="E142" s="84"/>
      <c r="F142" s="84"/>
      <c r="G142" s="84"/>
      <c r="H142" s="84"/>
      <c r="I142" s="84"/>
      <c r="J142" s="84"/>
      <c r="K142" s="84"/>
    </row>
    <row r="143" spans="1:11" ht="12.75">
      <c r="A143" s="23"/>
      <c r="B143" s="23"/>
      <c r="C143" s="23"/>
      <c r="D143" s="84"/>
      <c r="E143" s="84"/>
      <c r="F143" s="84"/>
      <c r="G143" s="84"/>
      <c r="H143" s="84"/>
      <c r="I143" s="84"/>
      <c r="J143" s="84"/>
      <c r="K143" s="84"/>
    </row>
    <row r="144" spans="1:11" ht="12.75">
      <c r="A144" s="23"/>
      <c r="B144" s="23"/>
      <c r="C144" s="23"/>
      <c r="D144" s="84"/>
      <c r="E144" s="84"/>
      <c r="F144" s="84"/>
      <c r="G144" s="84"/>
      <c r="H144" s="84"/>
      <c r="I144" s="84"/>
      <c r="J144" s="84"/>
      <c r="K144" s="84"/>
    </row>
    <row r="145" spans="1:11" ht="12.75">
      <c r="A145" s="23"/>
      <c r="B145" s="23"/>
      <c r="C145" s="23"/>
      <c r="D145" s="84"/>
      <c r="E145" s="84"/>
      <c r="F145" s="84"/>
      <c r="G145" s="84"/>
      <c r="H145" s="84"/>
      <c r="I145" s="84"/>
      <c r="J145" s="84"/>
      <c r="K145" s="84"/>
    </row>
    <row r="146" spans="1:11" ht="12.75">
      <c r="A146" s="23"/>
      <c r="B146" s="23"/>
      <c r="C146" s="23"/>
      <c r="D146" s="84"/>
      <c r="E146" s="84"/>
      <c r="F146" s="84"/>
      <c r="G146" s="84"/>
      <c r="H146" s="84"/>
      <c r="I146" s="84"/>
      <c r="J146" s="84"/>
      <c r="K146" s="84"/>
    </row>
    <row r="147" spans="1:11" ht="12.75">
      <c r="A147" s="23"/>
      <c r="B147" s="23"/>
      <c r="C147" s="23"/>
      <c r="D147" s="84"/>
      <c r="E147" s="84"/>
      <c r="F147" s="84"/>
      <c r="G147" s="84"/>
      <c r="H147" s="84"/>
      <c r="I147" s="84"/>
      <c r="J147" s="84"/>
      <c r="K147" s="84"/>
    </row>
    <row r="148" spans="1:11" ht="12.75">
      <c r="A148" s="23"/>
      <c r="B148" s="23"/>
      <c r="C148" s="23"/>
      <c r="D148" s="84"/>
      <c r="E148" s="84"/>
      <c r="F148" s="84"/>
      <c r="G148" s="84"/>
      <c r="H148" s="84"/>
      <c r="I148" s="84"/>
      <c r="J148" s="84"/>
      <c r="K148" s="84"/>
    </row>
    <row r="149" spans="1:11" ht="12.75">
      <c r="A149" s="23"/>
      <c r="B149" s="23"/>
      <c r="C149" s="23"/>
      <c r="D149" s="84"/>
      <c r="E149" s="84"/>
      <c r="F149" s="84"/>
      <c r="G149" s="84"/>
      <c r="H149" s="84"/>
      <c r="I149" s="84"/>
      <c r="J149" s="84"/>
      <c r="K149" s="84"/>
    </row>
    <row r="150" spans="1:11" ht="12.75">
      <c r="A150" s="23"/>
      <c r="B150" s="23"/>
      <c r="C150" s="23"/>
      <c r="D150" s="84"/>
      <c r="E150" s="84"/>
      <c r="F150" s="84"/>
      <c r="G150" s="84"/>
      <c r="H150" s="84"/>
      <c r="I150" s="84"/>
      <c r="J150" s="84"/>
      <c r="K150" s="84"/>
    </row>
    <row r="151" spans="1:11" ht="12.75">
      <c r="A151" s="23"/>
      <c r="B151" s="23"/>
      <c r="C151" s="23"/>
      <c r="D151" s="84"/>
      <c r="E151" s="84"/>
      <c r="F151" s="84"/>
      <c r="G151" s="84"/>
      <c r="H151" s="84"/>
      <c r="I151" s="84"/>
      <c r="J151" s="84"/>
      <c r="K151" s="84"/>
    </row>
    <row r="152" spans="1:11" ht="12.75">
      <c r="A152" s="23"/>
      <c r="B152" s="23"/>
      <c r="C152" s="23"/>
      <c r="D152" s="84"/>
      <c r="E152" s="84"/>
      <c r="F152" s="84"/>
      <c r="G152" s="84"/>
      <c r="H152" s="84"/>
      <c r="I152" s="84"/>
      <c r="J152" s="84"/>
      <c r="K152" s="84"/>
    </row>
    <row r="153" spans="1:11" ht="12.75">
      <c r="A153" s="23"/>
      <c r="B153" s="23"/>
      <c r="C153" s="23"/>
      <c r="D153" s="84"/>
      <c r="E153" s="84"/>
      <c r="F153" s="84"/>
      <c r="G153" s="84"/>
      <c r="H153" s="84"/>
      <c r="I153" s="84"/>
      <c r="J153" s="84"/>
      <c r="K153" s="84"/>
    </row>
    <row r="154" spans="1:11" ht="12.75">
      <c r="A154" s="23"/>
      <c r="B154" s="23"/>
      <c r="C154" s="23"/>
      <c r="D154" s="84"/>
      <c r="E154" s="84"/>
      <c r="F154" s="84"/>
      <c r="G154" s="84"/>
      <c r="H154" s="84"/>
      <c r="I154" s="84"/>
      <c r="J154" s="84"/>
      <c r="K154" s="84"/>
    </row>
    <row r="155" spans="1:11" ht="12.75">
      <c r="A155" s="23"/>
      <c r="B155" s="23"/>
      <c r="C155" s="23"/>
      <c r="D155" s="84"/>
      <c r="E155" s="84"/>
      <c r="F155" s="84"/>
      <c r="G155" s="84"/>
      <c r="H155" s="84"/>
      <c r="I155" s="84"/>
      <c r="J155" s="84"/>
      <c r="K155" s="84"/>
    </row>
    <row r="156" spans="1:11" ht="12.75">
      <c r="A156" s="23"/>
      <c r="B156" s="23"/>
      <c r="C156" s="23"/>
      <c r="D156" s="84"/>
      <c r="E156" s="84"/>
      <c r="F156" s="84"/>
      <c r="G156" s="84"/>
      <c r="H156" s="84"/>
      <c r="I156" s="84"/>
      <c r="J156" s="84"/>
      <c r="K156" s="84"/>
    </row>
    <row r="157" spans="1:11" ht="12.75">
      <c r="A157" s="23"/>
      <c r="B157" s="23"/>
      <c r="C157" s="23"/>
      <c r="D157" s="84"/>
      <c r="E157" s="84"/>
      <c r="F157" s="84"/>
      <c r="G157" s="84"/>
      <c r="H157" s="84"/>
      <c r="I157" s="84"/>
      <c r="J157" s="84"/>
      <c r="K157" s="84"/>
    </row>
    <row r="158" spans="1:11" ht="12.75">
      <c r="A158" s="23"/>
      <c r="B158" s="23"/>
      <c r="C158" s="23"/>
      <c r="D158" s="84"/>
      <c r="E158" s="84"/>
      <c r="F158" s="84"/>
      <c r="G158" s="84"/>
      <c r="H158" s="84"/>
      <c r="I158" s="84"/>
      <c r="J158" s="84"/>
      <c r="K158" s="84"/>
    </row>
    <row r="159" spans="1:11" ht="12.75">
      <c r="A159" s="23"/>
      <c r="B159" s="23"/>
      <c r="C159" s="23"/>
      <c r="D159" s="84"/>
      <c r="E159" s="84"/>
      <c r="F159" s="84"/>
      <c r="G159" s="84"/>
      <c r="H159" s="84"/>
      <c r="I159" s="84"/>
      <c r="J159" s="84"/>
      <c r="K159" s="84"/>
    </row>
    <row r="160" spans="1:11" ht="12.75">
      <c r="A160" s="23"/>
      <c r="B160" s="23"/>
      <c r="C160" s="23"/>
      <c r="D160" s="84"/>
      <c r="E160" s="84"/>
      <c r="F160" s="84"/>
      <c r="G160" s="84"/>
      <c r="H160" s="84"/>
      <c r="I160" s="84"/>
      <c r="J160" s="84"/>
      <c r="K160" s="84"/>
    </row>
    <row r="161" spans="1:11" ht="12.75">
      <c r="A161" s="23"/>
      <c r="B161" s="23"/>
      <c r="C161" s="23"/>
      <c r="D161" s="84"/>
      <c r="E161" s="84"/>
      <c r="F161" s="84"/>
      <c r="G161" s="84"/>
      <c r="H161" s="84"/>
      <c r="I161" s="84"/>
      <c r="J161" s="84"/>
      <c r="K161" s="84"/>
    </row>
    <row r="162" spans="1:11" ht="12.75">
      <c r="A162" s="23"/>
      <c r="B162" s="23"/>
      <c r="C162" s="23"/>
      <c r="D162" s="84"/>
      <c r="E162" s="84"/>
      <c r="F162" s="84"/>
      <c r="G162" s="84"/>
      <c r="H162" s="84"/>
      <c r="I162" s="84"/>
      <c r="J162" s="84"/>
      <c r="K162" s="84"/>
    </row>
    <row r="163" spans="1:11" ht="12.75">
      <c r="A163" s="23"/>
      <c r="B163" s="23"/>
      <c r="C163" s="23"/>
      <c r="D163" s="84"/>
      <c r="E163" s="84"/>
      <c r="F163" s="84"/>
      <c r="G163" s="84"/>
      <c r="H163" s="84"/>
      <c r="I163" s="84"/>
      <c r="J163" s="84"/>
      <c r="K163" s="84"/>
    </row>
    <row r="164" spans="1:11" ht="12.75">
      <c r="A164" s="23"/>
      <c r="B164" s="23"/>
      <c r="C164" s="23"/>
      <c r="D164" s="84"/>
      <c r="E164" s="84"/>
      <c r="F164" s="84"/>
      <c r="G164" s="84"/>
      <c r="H164" s="84"/>
      <c r="I164" s="84"/>
      <c r="J164" s="84"/>
      <c r="K164" s="84"/>
    </row>
    <row r="165" spans="1:11" ht="12.75">
      <c r="A165" s="23"/>
      <c r="B165" s="23"/>
      <c r="C165" s="23"/>
      <c r="D165" s="84"/>
      <c r="E165" s="84"/>
      <c r="F165" s="84"/>
      <c r="G165" s="84"/>
      <c r="H165" s="84"/>
      <c r="I165" s="84"/>
      <c r="J165" s="84"/>
      <c r="K165" s="84"/>
    </row>
    <row r="166" spans="1:11" ht="12.75">
      <c r="A166" s="23"/>
      <c r="B166" s="23"/>
      <c r="C166" s="23"/>
      <c r="D166" s="84"/>
      <c r="E166" s="84"/>
      <c r="F166" s="84"/>
      <c r="G166" s="84"/>
      <c r="H166" s="84"/>
      <c r="I166" s="84"/>
      <c r="J166" s="84"/>
      <c r="K166" s="84"/>
    </row>
    <row r="167" spans="1:11" ht="12.75">
      <c r="A167" s="23"/>
      <c r="B167" s="23"/>
      <c r="C167" s="23"/>
      <c r="D167" s="84"/>
      <c r="E167" s="84"/>
      <c r="F167" s="84"/>
      <c r="G167" s="84"/>
      <c r="H167" s="84"/>
      <c r="I167" s="84"/>
      <c r="J167" s="84"/>
      <c r="K167" s="84"/>
    </row>
    <row r="168" spans="1:11" ht="12.75">
      <c r="A168" s="23"/>
      <c r="B168" s="23"/>
      <c r="C168" s="23"/>
      <c r="D168" s="84"/>
      <c r="E168" s="84"/>
      <c r="F168" s="84"/>
      <c r="G168" s="84"/>
      <c r="H168" s="84"/>
      <c r="I168" s="84"/>
      <c r="J168" s="84"/>
      <c r="K168" s="84"/>
    </row>
    <row r="169" spans="1:11" ht="12.75">
      <c r="A169" s="23"/>
      <c r="B169" s="23"/>
      <c r="C169" s="23"/>
      <c r="D169" s="84"/>
      <c r="E169" s="84"/>
      <c r="F169" s="84"/>
      <c r="G169" s="84"/>
      <c r="H169" s="84"/>
      <c r="I169" s="84"/>
      <c r="J169" s="84"/>
      <c r="K169" s="84"/>
    </row>
    <row r="170" spans="1:11" ht="12.75">
      <c r="A170" s="23"/>
      <c r="B170" s="23"/>
      <c r="C170" s="23"/>
      <c r="D170" s="84"/>
      <c r="E170" s="84"/>
      <c r="F170" s="84"/>
      <c r="G170" s="84"/>
      <c r="H170" s="84"/>
      <c r="I170" s="84"/>
      <c r="J170" s="84"/>
      <c r="K170" s="84"/>
    </row>
    <row r="171" spans="1:11" ht="12.75">
      <c r="A171" s="23"/>
      <c r="B171" s="23"/>
      <c r="C171" s="23"/>
      <c r="D171" s="84"/>
      <c r="E171" s="84"/>
      <c r="F171" s="84"/>
      <c r="G171" s="84"/>
      <c r="H171" s="84"/>
      <c r="I171" s="84"/>
      <c r="J171" s="84"/>
      <c r="K171" s="84"/>
    </row>
    <row r="172" spans="1:11" ht="12.75">
      <c r="A172" s="23"/>
      <c r="B172" s="23"/>
      <c r="C172" s="23"/>
      <c r="D172" s="84"/>
      <c r="E172" s="84"/>
      <c r="F172" s="84"/>
      <c r="G172" s="84"/>
      <c r="H172" s="84"/>
      <c r="I172" s="84"/>
      <c r="J172" s="84"/>
      <c r="K172" s="84"/>
    </row>
    <row r="173" spans="1:11" ht="12.75">
      <c r="A173" s="23"/>
      <c r="B173" s="23"/>
      <c r="C173" s="23"/>
      <c r="D173" s="84"/>
      <c r="E173" s="84"/>
      <c r="F173" s="84"/>
      <c r="G173" s="84"/>
      <c r="H173" s="84"/>
      <c r="I173" s="84"/>
      <c r="J173" s="84"/>
      <c r="K173" s="84"/>
    </row>
    <row r="174" spans="1:11" ht="12.75">
      <c r="A174" s="23"/>
      <c r="B174" s="23"/>
      <c r="C174" s="23"/>
      <c r="D174" s="84"/>
      <c r="E174" s="84"/>
      <c r="F174" s="84"/>
      <c r="G174" s="84"/>
      <c r="H174" s="84"/>
      <c r="I174" s="84"/>
      <c r="J174" s="84"/>
      <c r="K174" s="84"/>
    </row>
    <row r="175" spans="1:11" ht="12.75">
      <c r="A175" s="23"/>
      <c r="B175" s="23"/>
      <c r="C175" s="23"/>
      <c r="D175" s="84"/>
      <c r="E175" s="84"/>
      <c r="F175" s="84"/>
      <c r="G175" s="84"/>
      <c r="H175" s="84"/>
      <c r="I175" s="84"/>
      <c r="J175" s="84"/>
      <c r="K175" s="84"/>
    </row>
    <row r="176" spans="1:11" ht="12.75">
      <c r="A176" s="23"/>
      <c r="B176" s="23"/>
      <c r="C176" s="23"/>
      <c r="D176" s="84"/>
      <c r="E176" s="84"/>
      <c r="F176" s="84"/>
      <c r="G176" s="84"/>
      <c r="H176" s="84"/>
      <c r="I176" s="84"/>
      <c r="J176" s="84"/>
      <c r="K176" s="84"/>
    </row>
    <row r="177" spans="1:11" ht="12.75">
      <c r="A177" s="23"/>
      <c r="B177" s="23"/>
      <c r="C177" s="23"/>
      <c r="D177" s="84"/>
      <c r="E177" s="84"/>
      <c r="F177" s="84"/>
      <c r="G177" s="84"/>
      <c r="H177" s="84"/>
      <c r="I177" s="84"/>
      <c r="J177" s="84"/>
      <c r="K177" s="84"/>
    </row>
    <row r="178" spans="1:11" ht="12.75">
      <c r="A178" s="23"/>
      <c r="B178" s="23"/>
      <c r="C178" s="23"/>
      <c r="D178" s="84"/>
      <c r="E178" s="84"/>
      <c r="F178" s="84"/>
      <c r="G178" s="84"/>
      <c r="H178" s="84"/>
      <c r="I178" s="84"/>
      <c r="J178" s="84"/>
      <c r="K178" s="84"/>
    </row>
    <row r="179" spans="1:11" ht="12.75">
      <c r="A179" s="23"/>
      <c r="B179" s="23"/>
      <c r="C179" s="23"/>
      <c r="D179" s="84"/>
      <c r="E179" s="84"/>
      <c r="F179" s="84"/>
      <c r="G179" s="84"/>
      <c r="H179" s="84"/>
      <c r="I179" s="84"/>
      <c r="J179" s="84"/>
      <c r="K179" s="84"/>
    </row>
    <row r="180" spans="1:11" ht="12.75">
      <c r="A180" s="23"/>
      <c r="B180" s="23"/>
      <c r="C180" s="23"/>
      <c r="D180" s="84"/>
      <c r="E180" s="84"/>
      <c r="F180" s="84"/>
      <c r="G180" s="84"/>
      <c r="H180" s="84"/>
      <c r="I180" s="84"/>
      <c r="J180" s="84"/>
      <c r="K180" s="84"/>
    </row>
    <row r="181" spans="1:11" ht="12.75">
      <c r="A181" s="23"/>
      <c r="B181" s="23"/>
      <c r="C181" s="23"/>
      <c r="D181" s="84"/>
      <c r="E181" s="84"/>
      <c r="F181" s="84"/>
      <c r="G181" s="84"/>
      <c r="H181" s="84"/>
      <c r="I181" s="84"/>
      <c r="J181" s="84"/>
      <c r="K181" s="84"/>
    </row>
    <row r="182" spans="1:11" ht="12.75">
      <c r="A182" s="23"/>
      <c r="B182" s="23"/>
      <c r="C182" s="23"/>
      <c r="D182" s="84"/>
      <c r="E182" s="84"/>
      <c r="F182" s="84"/>
      <c r="G182" s="84"/>
      <c r="H182" s="84"/>
      <c r="I182" s="84"/>
      <c r="J182" s="84"/>
      <c r="K182" s="84"/>
    </row>
    <row r="183" spans="1:11" ht="12.75">
      <c r="A183" s="23"/>
      <c r="B183" s="23"/>
      <c r="C183" s="23"/>
      <c r="D183" s="84"/>
      <c r="E183" s="84"/>
      <c r="F183" s="84"/>
      <c r="G183" s="84"/>
      <c r="H183" s="84"/>
      <c r="I183" s="84"/>
      <c r="J183" s="84"/>
      <c r="K183" s="84"/>
    </row>
    <row r="184" spans="1:11" ht="12.75">
      <c r="A184" s="23"/>
      <c r="B184" s="23"/>
      <c r="C184" s="23"/>
      <c r="D184" s="84"/>
      <c r="E184" s="84"/>
      <c r="F184" s="84"/>
      <c r="G184" s="84"/>
      <c r="H184" s="84"/>
      <c r="I184" s="84"/>
      <c r="J184" s="84"/>
      <c r="K184" s="84"/>
    </row>
    <row r="185" spans="1:11" ht="12.75">
      <c r="A185" s="23"/>
      <c r="B185" s="23"/>
      <c r="C185" s="23"/>
      <c r="D185" s="84"/>
      <c r="E185" s="84"/>
      <c r="F185" s="84"/>
      <c r="G185" s="84"/>
      <c r="H185" s="84"/>
      <c r="I185" s="84"/>
      <c r="J185" s="84"/>
      <c r="K185" s="84"/>
    </row>
    <row r="186" spans="1:11" ht="12.75">
      <c r="A186" s="23"/>
      <c r="B186" s="23"/>
      <c r="C186" s="23"/>
      <c r="D186" s="84"/>
      <c r="E186" s="84"/>
      <c r="F186" s="84"/>
      <c r="G186" s="84"/>
      <c r="H186" s="84"/>
      <c r="I186" s="84"/>
      <c r="J186" s="84"/>
      <c r="K186" s="84"/>
    </row>
    <row r="187" spans="1:11" ht="12.75">
      <c r="A187" s="23"/>
      <c r="B187" s="23"/>
      <c r="C187" s="23"/>
      <c r="D187" s="84"/>
      <c r="E187" s="84"/>
      <c r="F187" s="84"/>
      <c r="G187" s="84"/>
      <c r="H187" s="84"/>
      <c r="I187" s="84"/>
      <c r="J187" s="84"/>
      <c r="K187" s="84"/>
    </row>
    <row r="188" spans="1:11" ht="12.75">
      <c r="A188" s="23"/>
      <c r="B188" s="23"/>
      <c r="C188" s="23"/>
      <c r="D188" s="84"/>
      <c r="E188" s="84"/>
      <c r="F188" s="84"/>
      <c r="G188" s="84"/>
      <c r="H188" s="84"/>
      <c r="I188" s="84"/>
      <c r="J188" s="84"/>
      <c r="K188" s="84"/>
    </row>
    <row r="189" spans="1:11" ht="12.75">
      <c r="A189" s="23"/>
      <c r="B189" s="23"/>
      <c r="C189" s="23"/>
      <c r="D189" s="84"/>
      <c r="E189" s="84"/>
      <c r="F189" s="84"/>
      <c r="G189" s="84"/>
      <c r="H189" s="84"/>
      <c r="I189" s="84"/>
      <c r="J189" s="84"/>
      <c r="K189" s="84"/>
    </row>
    <row r="190" spans="1:11" ht="12.75">
      <c r="A190" s="23"/>
      <c r="B190" s="23"/>
      <c r="C190" s="23"/>
      <c r="D190" s="84"/>
      <c r="E190" s="84"/>
      <c r="F190" s="84"/>
      <c r="G190" s="84"/>
      <c r="H190" s="84"/>
      <c r="I190" s="84"/>
      <c r="J190" s="84"/>
      <c r="K190" s="84"/>
    </row>
    <row r="191" spans="1:11" ht="12.75">
      <c r="A191" s="23"/>
      <c r="B191" s="23"/>
      <c r="C191" s="23"/>
      <c r="D191" s="84"/>
      <c r="E191" s="84"/>
      <c r="F191" s="84"/>
      <c r="G191" s="84"/>
      <c r="H191" s="84"/>
      <c r="I191" s="84"/>
      <c r="J191" s="84"/>
      <c r="K191" s="84"/>
    </row>
    <row r="192" spans="1:11" ht="12.75">
      <c r="A192" s="23"/>
      <c r="B192" s="23"/>
      <c r="C192" s="23"/>
      <c r="D192" s="84"/>
      <c r="E192" s="84"/>
      <c r="F192" s="84"/>
      <c r="G192" s="84"/>
      <c r="H192" s="84"/>
      <c r="I192" s="84"/>
      <c r="J192" s="84"/>
      <c r="K192" s="84"/>
    </row>
    <row r="193" spans="1:11" ht="12.75">
      <c r="A193" s="23"/>
      <c r="B193" s="23"/>
      <c r="C193" s="23"/>
      <c r="D193" s="84"/>
      <c r="E193" s="84"/>
      <c r="F193" s="84"/>
      <c r="G193" s="84"/>
      <c r="H193" s="84"/>
      <c r="I193" s="84"/>
      <c r="J193" s="84"/>
      <c r="K193" s="84"/>
    </row>
    <row r="194" spans="1:11" ht="12.75">
      <c r="A194" s="23"/>
      <c r="B194" s="23"/>
      <c r="C194" s="23"/>
      <c r="D194" s="84"/>
      <c r="E194" s="84"/>
      <c r="F194" s="84"/>
      <c r="G194" s="84"/>
      <c r="H194" s="84"/>
      <c r="I194" s="84"/>
      <c r="J194" s="84"/>
      <c r="K194" s="84"/>
    </row>
    <row r="195" spans="1:11" ht="12.75">
      <c r="A195" s="23"/>
      <c r="B195" s="23"/>
      <c r="C195" s="23"/>
      <c r="D195" s="84"/>
      <c r="E195" s="84"/>
      <c r="F195" s="84"/>
      <c r="G195" s="84"/>
      <c r="H195" s="84"/>
      <c r="I195" s="84"/>
      <c r="J195" s="84"/>
      <c r="K195" s="84"/>
    </row>
    <row r="196" spans="1:11" ht="12.75">
      <c r="A196" s="23"/>
      <c r="B196" s="23"/>
      <c r="C196" s="23"/>
      <c r="D196" s="84"/>
      <c r="E196" s="84"/>
      <c r="F196" s="84"/>
      <c r="G196" s="84"/>
      <c r="H196" s="84"/>
      <c r="I196" s="84"/>
      <c r="J196" s="84"/>
      <c r="K196" s="84"/>
    </row>
    <row r="197" spans="1:11" ht="12.75">
      <c r="A197" s="23"/>
      <c r="B197" s="23"/>
      <c r="C197" s="23"/>
      <c r="D197" s="84"/>
      <c r="E197" s="84"/>
      <c r="F197" s="84"/>
      <c r="G197" s="84"/>
      <c r="H197" s="84"/>
      <c r="I197" s="84"/>
      <c r="J197" s="84"/>
      <c r="K197" s="84"/>
    </row>
    <row r="198" spans="1:11" ht="12.75">
      <c r="A198" s="23"/>
      <c r="B198" s="23"/>
      <c r="C198" s="23"/>
      <c r="D198" s="84"/>
      <c r="E198" s="84"/>
      <c r="F198" s="84"/>
      <c r="G198" s="84"/>
      <c r="H198" s="84"/>
      <c r="I198" s="84"/>
      <c r="J198" s="84"/>
      <c r="K198" s="84"/>
    </row>
    <row r="199" spans="1:11" ht="12.75">
      <c r="A199" s="23"/>
      <c r="B199" s="23"/>
      <c r="C199" s="23"/>
      <c r="D199" s="84"/>
      <c r="E199" s="84"/>
      <c r="F199" s="84"/>
      <c r="G199" s="84"/>
      <c r="H199" s="84"/>
      <c r="I199" s="84"/>
      <c r="J199" s="84"/>
      <c r="K199" s="84"/>
    </row>
    <row r="200" spans="1:11" ht="12.75">
      <c r="A200" s="23"/>
      <c r="B200" s="23"/>
      <c r="C200" s="23"/>
      <c r="D200" s="84"/>
      <c r="E200" s="84"/>
      <c r="F200" s="84"/>
      <c r="G200" s="84"/>
      <c r="H200" s="84"/>
      <c r="I200" s="84"/>
      <c r="J200" s="84"/>
      <c r="K200" s="84"/>
    </row>
    <row r="201" spans="1:11" ht="12.75">
      <c r="A201" s="23"/>
      <c r="B201" s="23"/>
      <c r="C201" s="23"/>
      <c r="D201" s="84"/>
      <c r="E201" s="84"/>
      <c r="F201" s="84"/>
      <c r="G201" s="84"/>
      <c r="H201" s="84"/>
      <c r="I201" s="84"/>
      <c r="J201" s="84"/>
      <c r="K201" s="84"/>
    </row>
    <row r="202" spans="1:11" ht="12.75">
      <c r="A202" s="23"/>
      <c r="B202" s="23"/>
      <c r="C202" s="23"/>
      <c r="D202" s="84"/>
      <c r="E202" s="84"/>
      <c r="F202" s="84"/>
      <c r="G202" s="84"/>
      <c r="H202" s="84"/>
      <c r="I202" s="84"/>
      <c r="J202" s="84"/>
      <c r="K202" s="84"/>
    </row>
    <row r="203" spans="1:11" ht="12.75">
      <c r="A203" s="23"/>
      <c r="B203" s="23"/>
      <c r="C203" s="23"/>
      <c r="D203" s="84"/>
      <c r="E203" s="84"/>
      <c r="F203" s="84"/>
      <c r="G203" s="84"/>
      <c r="H203" s="84"/>
      <c r="I203" s="84"/>
      <c r="J203" s="84"/>
      <c r="K203" s="84"/>
    </row>
    <row r="204" spans="1:11" ht="12.75">
      <c r="A204" s="23"/>
      <c r="B204" s="23"/>
      <c r="C204" s="23"/>
      <c r="D204" s="84"/>
      <c r="E204" s="84"/>
      <c r="F204" s="84"/>
      <c r="G204" s="84"/>
      <c r="H204" s="84"/>
      <c r="I204" s="84"/>
      <c r="J204" s="84"/>
      <c r="K204" s="84"/>
    </row>
    <row r="205" spans="1:11" ht="12.75">
      <c r="A205" s="23"/>
      <c r="B205" s="23"/>
      <c r="C205" s="23"/>
      <c r="D205" s="84"/>
      <c r="E205" s="84"/>
      <c r="F205" s="84"/>
      <c r="G205" s="84"/>
      <c r="H205" s="84"/>
      <c r="I205" s="84"/>
      <c r="J205" s="84"/>
      <c r="K205" s="84"/>
    </row>
    <row r="206" spans="1:11" ht="12.75">
      <c r="A206" s="23"/>
      <c r="B206" s="23"/>
      <c r="C206" s="23"/>
      <c r="D206" s="84"/>
      <c r="E206" s="84"/>
      <c r="F206" s="84"/>
      <c r="G206" s="84"/>
      <c r="H206" s="84"/>
      <c r="I206" s="84"/>
      <c r="J206" s="84"/>
      <c r="K206" s="84"/>
    </row>
    <row r="207" spans="1:11" ht="12.75">
      <c r="A207" s="23"/>
      <c r="B207" s="23"/>
      <c r="C207" s="23"/>
      <c r="D207" s="84"/>
      <c r="E207" s="84"/>
      <c r="F207" s="84"/>
      <c r="G207" s="84"/>
      <c r="H207" s="84"/>
      <c r="I207" s="84"/>
      <c r="J207" s="84"/>
      <c r="K207" s="84"/>
    </row>
    <row r="208" spans="1:11" ht="12.75">
      <c r="A208" s="23"/>
      <c r="B208" s="23"/>
      <c r="C208" s="23"/>
      <c r="D208" s="84"/>
      <c r="E208" s="84"/>
      <c r="F208" s="84"/>
      <c r="G208" s="84"/>
      <c r="H208" s="84"/>
      <c r="I208" s="84"/>
      <c r="J208" s="84"/>
      <c r="K208" s="84"/>
    </row>
    <row r="209" spans="1:11" ht="12.75">
      <c r="A209" s="85"/>
      <c r="B209" s="85"/>
      <c r="C209" s="85"/>
      <c r="D209" s="84"/>
      <c r="E209" s="84"/>
      <c r="F209" s="84"/>
      <c r="G209" s="84"/>
      <c r="H209" s="84"/>
      <c r="I209" s="84"/>
      <c r="J209" s="84"/>
      <c r="K209" s="84"/>
    </row>
    <row r="210" spans="1:11" ht="12.75">
      <c r="A210" s="85"/>
      <c r="B210" s="85"/>
      <c r="C210" s="85"/>
      <c r="D210" s="84"/>
      <c r="E210" s="84"/>
      <c r="F210" s="84"/>
      <c r="G210" s="84"/>
      <c r="H210" s="84"/>
      <c r="I210" s="84"/>
      <c r="J210" s="84"/>
      <c r="K210" s="84"/>
    </row>
    <row r="211" spans="1:11" ht="12.75">
      <c r="A211" s="85"/>
      <c r="B211" s="85"/>
      <c r="C211" s="85"/>
      <c r="D211" s="84"/>
      <c r="E211" s="84"/>
      <c r="F211" s="84"/>
      <c r="G211" s="84"/>
      <c r="H211" s="84"/>
      <c r="I211" s="84"/>
      <c r="J211" s="84"/>
      <c r="K211" s="84"/>
    </row>
    <row r="212" spans="1:11" ht="12.75">
      <c r="A212" s="85"/>
      <c r="B212" s="85"/>
      <c r="C212" s="85"/>
      <c r="D212" s="84"/>
      <c r="E212" s="84"/>
      <c r="F212" s="84"/>
      <c r="G212" s="84"/>
      <c r="H212" s="84"/>
      <c r="I212" s="84"/>
      <c r="J212" s="84"/>
      <c r="K212" s="84"/>
    </row>
    <row r="213" spans="1:11" ht="12.75">
      <c r="A213" s="85"/>
      <c r="B213" s="85"/>
      <c r="C213" s="85"/>
      <c r="D213" s="84"/>
      <c r="E213" s="84"/>
      <c r="F213" s="84"/>
      <c r="G213" s="84"/>
      <c r="H213" s="84"/>
      <c r="I213" s="84"/>
      <c r="J213" s="84"/>
      <c r="K213" s="84"/>
    </row>
    <row r="214" spans="1:11" ht="12.75">
      <c r="A214" s="85"/>
      <c r="B214" s="85"/>
      <c r="C214" s="85"/>
      <c r="D214" s="84"/>
      <c r="E214" s="84"/>
      <c r="F214" s="84"/>
      <c r="G214" s="84"/>
      <c r="H214" s="84"/>
      <c r="I214" s="84"/>
      <c r="J214" s="84"/>
      <c r="K214" s="84"/>
    </row>
    <row r="215" spans="1:11" ht="12.75">
      <c r="A215" s="85"/>
      <c r="B215" s="85"/>
      <c r="C215" s="85"/>
      <c r="D215" s="84"/>
      <c r="E215" s="84"/>
      <c r="F215" s="84"/>
      <c r="G215" s="84"/>
      <c r="H215" s="84"/>
      <c r="I215" s="84"/>
      <c r="J215" s="84"/>
      <c r="K215" s="84"/>
    </row>
    <row r="216" spans="1:11" ht="12.75">
      <c r="A216" s="85"/>
      <c r="B216" s="85"/>
      <c r="C216" s="85"/>
      <c r="D216" s="84"/>
      <c r="E216" s="84"/>
      <c r="F216" s="84"/>
      <c r="G216" s="84"/>
      <c r="H216" s="84"/>
      <c r="I216" s="84"/>
      <c r="J216" s="84"/>
      <c r="K216" s="84"/>
    </row>
    <row r="217" spans="1:11" ht="12.75">
      <c r="A217" s="85"/>
      <c r="B217" s="85"/>
      <c r="C217" s="85"/>
      <c r="D217" s="84"/>
      <c r="E217" s="84"/>
      <c r="F217" s="84"/>
      <c r="G217" s="84"/>
      <c r="H217" s="84"/>
      <c r="I217" s="84"/>
      <c r="J217" s="84"/>
      <c r="K217" s="84"/>
    </row>
    <row r="218" spans="1:11" ht="12.75">
      <c r="A218" s="85"/>
      <c r="B218" s="85"/>
      <c r="C218" s="85"/>
      <c r="D218" s="84"/>
      <c r="E218" s="84"/>
      <c r="F218" s="84"/>
      <c r="G218" s="84"/>
      <c r="H218" s="84"/>
      <c r="I218" s="84"/>
      <c r="J218" s="84"/>
      <c r="K218" s="84"/>
    </row>
    <row r="219" spans="1:11" ht="12.75">
      <c r="A219" s="85"/>
      <c r="B219" s="85"/>
      <c r="C219" s="85"/>
      <c r="D219" s="84"/>
      <c r="E219" s="84"/>
      <c r="F219" s="84"/>
      <c r="G219" s="84"/>
      <c r="H219" s="84"/>
      <c r="I219" s="84"/>
      <c r="J219" s="84"/>
      <c r="K219" s="84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</sheetData>
  <mergeCells count="11">
    <mergeCell ref="D122:E122"/>
    <mergeCell ref="A120:K120"/>
    <mergeCell ref="E9:E10"/>
    <mergeCell ref="K9:K10"/>
    <mergeCell ref="A5:K5"/>
    <mergeCell ref="D8:D10"/>
    <mergeCell ref="A8:A10"/>
    <mergeCell ref="C8:C10"/>
    <mergeCell ref="B8:B10"/>
    <mergeCell ref="E8:K8"/>
    <mergeCell ref="F9:J9"/>
  </mergeCells>
  <printOptions horizontalCentered="1"/>
  <pageMargins left="0.17" right="0.16" top="0.47" bottom="0.44" header="0.46" footer="0.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zoomScale="75" zoomScaleNormal="75" workbookViewId="0" topLeftCell="D4">
      <selection activeCell="G71" sqref="G71:H71"/>
    </sheetView>
  </sheetViews>
  <sheetFormatPr defaultColWidth="9.00390625" defaultRowHeight="12.75"/>
  <cols>
    <col min="1" max="1" width="6.00390625" style="1" customWidth="1"/>
    <col min="2" max="2" width="5.625" style="1" customWidth="1"/>
    <col min="3" max="3" width="6.625" style="1" customWidth="1"/>
    <col min="4" max="4" width="33.625" style="1" customWidth="1"/>
    <col min="5" max="5" width="12.75390625" style="1" customWidth="1"/>
    <col min="6" max="6" width="15.375" style="1" customWidth="1"/>
    <col min="7" max="7" width="12.375" style="1" customWidth="1"/>
    <col min="8" max="8" width="11.875" style="1" bestFit="1" customWidth="1"/>
    <col min="9" max="9" width="11.625" style="1" customWidth="1"/>
    <col min="10" max="10" width="11.375" style="1" customWidth="1"/>
    <col min="11" max="11" width="12.375" style="1" customWidth="1"/>
    <col min="12" max="12" width="13.625" style="1" customWidth="1"/>
    <col min="13" max="15" width="12.375" style="1" bestFit="1" customWidth="1"/>
    <col min="16" max="16" width="14.375" style="1" customWidth="1"/>
    <col min="17" max="16384" width="9.125" style="1" customWidth="1"/>
  </cols>
  <sheetData>
    <row r="1" spans="1:16" ht="12.75">
      <c r="A1" s="25"/>
      <c r="B1" s="25"/>
      <c r="C1" s="25"/>
      <c r="D1" s="25"/>
      <c r="E1" s="25"/>
      <c r="F1" s="25"/>
      <c r="G1" s="25"/>
      <c r="H1" s="25"/>
      <c r="I1" s="23" t="s">
        <v>522</v>
      </c>
      <c r="J1" s="25"/>
      <c r="K1" s="25"/>
      <c r="L1" s="25"/>
      <c r="M1" s="25"/>
      <c r="N1" s="25"/>
      <c r="O1" s="25"/>
      <c r="P1" s="25"/>
    </row>
    <row r="2" spans="1:16" ht="12.75">
      <c r="A2" s="25"/>
      <c r="B2" s="25"/>
      <c r="C2" s="25"/>
      <c r="D2" s="25"/>
      <c r="E2" s="25"/>
      <c r="F2" s="25"/>
      <c r="G2" s="25"/>
      <c r="H2" s="25"/>
      <c r="I2" s="23" t="s">
        <v>521</v>
      </c>
      <c r="J2" s="25"/>
      <c r="K2" s="25"/>
      <c r="L2" s="25"/>
      <c r="M2" s="25"/>
      <c r="N2" s="25"/>
      <c r="O2" s="25"/>
      <c r="P2" s="25"/>
    </row>
    <row r="3" spans="1:16" ht="3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2.5" customHeight="1">
      <c r="A4" s="447" t="s">
        <v>501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34"/>
      <c r="O4" s="434"/>
      <c r="P4" s="434"/>
    </row>
    <row r="5" spans="1:16" ht="9" customHeight="1" thickBo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26" t="s">
        <v>40</v>
      </c>
      <c r="N5" s="25"/>
      <c r="O5" s="25"/>
      <c r="P5" s="25"/>
    </row>
    <row r="6" spans="1:16" s="10" customFormat="1" ht="19.5" customHeight="1">
      <c r="A6" s="469" t="s">
        <v>60</v>
      </c>
      <c r="B6" s="471" t="s">
        <v>2</v>
      </c>
      <c r="C6" s="471" t="s">
        <v>39</v>
      </c>
      <c r="D6" s="435" t="s">
        <v>120</v>
      </c>
      <c r="E6" s="435" t="s">
        <v>131</v>
      </c>
      <c r="F6" s="435" t="s">
        <v>74</v>
      </c>
      <c r="G6" s="435"/>
      <c r="H6" s="435"/>
      <c r="I6" s="435"/>
      <c r="J6" s="435"/>
      <c r="K6" s="435"/>
      <c r="L6" s="435"/>
      <c r="M6" s="435"/>
      <c r="N6" s="435"/>
      <c r="O6" s="435"/>
      <c r="P6" s="464" t="s">
        <v>134</v>
      </c>
    </row>
    <row r="7" spans="1:16" s="10" customFormat="1" ht="19.5" customHeight="1">
      <c r="A7" s="470"/>
      <c r="B7" s="472"/>
      <c r="C7" s="472"/>
      <c r="D7" s="466"/>
      <c r="E7" s="466"/>
      <c r="F7" s="466" t="s">
        <v>470</v>
      </c>
      <c r="G7" s="466" t="s">
        <v>174</v>
      </c>
      <c r="H7" s="466"/>
      <c r="I7" s="466"/>
      <c r="J7" s="466"/>
      <c r="K7" s="466"/>
      <c r="L7" s="466"/>
      <c r="M7" s="466" t="s">
        <v>56</v>
      </c>
      <c r="N7" s="466" t="s">
        <v>59</v>
      </c>
      <c r="O7" s="466" t="s">
        <v>379</v>
      </c>
      <c r="P7" s="465"/>
    </row>
    <row r="8" spans="1:16" s="10" customFormat="1" ht="29.25" customHeight="1">
      <c r="A8" s="470"/>
      <c r="B8" s="472"/>
      <c r="C8" s="472"/>
      <c r="D8" s="466"/>
      <c r="E8" s="466"/>
      <c r="F8" s="466"/>
      <c r="G8" s="466" t="s">
        <v>135</v>
      </c>
      <c r="H8" s="466" t="s">
        <v>118</v>
      </c>
      <c r="I8" s="466" t="s">
        <v>177</v>
      </c>
      <c r="J8" s="466"/>
      <c r="K8" s="466"/>
      <c r="L8" s="466" t="s">
        <v>119</v>
      </c>
      <c r="M8" s="466"/>
      <c r="N8" s="466"/>
      <c r="O8" s="466"/>
      <c r="P8" s="465"/>
    </row>
    <row r="9" spans="1:16" s="10" customFormat="1" ht="19.5" customHeight="1">
      <c r="A9" s="470"/>
      <c r="B9" s="472"/>
      <c r="C9" s="472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5"/>
    </row>
    <row r="10" spans="1:16" s="10" customFormat="1" ht="40.5" customHeight="1">
      <c r="A10" s="470"/>
      <c r="B10" s="472"/>
      <c r="C10" s="472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5"/>
    </row>
    <row r="11" spans="1:16" ht="7.5" customHeight="1">
      <c r="A11" s="54">
        <v>1</v>
      </c>
      <c r="B11" s="50">
        <v>2</v>
      </c>
      <c r="C11" s="50">
        <v>3</v>
      </c>
      <c r="D11" s="50">
        <v>4</v>
      </c>
      <c r="E11" s="50">
        <v>5</v>
      </c>
      <c r="F11" s="50">
        <v>6</v>
      </c>
      <c r="G11" s="50">
        <v>7</v>
      </c>
      <c r="H11" s="50">
        <v>8</v>
      </c>
      <c r="I11" s="317" t="s">
        <v>380</v>
      </c>
      <c r="J11" s="317" t="s">
        <v>381</v>
      </c>
      <c r="K11" s="317" t="s">
        <v>382</v>
      </c>
      <c r="L11" s="50">
        <v>10</v>
      </c>
      <c r="M11" s="50">
        <v>11</v>
      </c>
      <c r="N11" s="50">
        <v>12</v>
      </c>
      <c r="O11" s="50">
        <v>13</v>
      </c>
      <c r="P11" s="55">
        <v>14</v>
      </c>
    </row>
    <row r="12" spans="1:16" ht="45">
      <c r="A12" s="318" t="s">
        <v>383</v>
      </c>
      <c r="B12" s="319">
        <v>600</v>
      </c>
      <c r="C12" s="319">
        <v>60016</v>
      </c>
      <c r="D12" s="320" t="s">
        <v>384</v>
      </c>
      <c r="E12" s="321">
        <v>40000</v>
      </c>
      <c r="F12" s="321">
        <v>0</v>
      </c>
      <c r="G12" s="321">
        <v>0</v>
      </c>
      <c r="H12" s="321">
        <v>0</v>
      </c>
      <c r="I12" s="321">
        <v>0</v>
      </c>
      <c r="J12" s="321">
        <v>0</v>
      </c>
      <c r="K12" s="322">
        <v>0</v>
      </c>
      <c r="L12" s="321">
        <v>0</v>
      </c>
      <c r="M12" s="321">
        <v>40000</v>
      </c>
      <c r="N12" s="321">
        <v>0</v>
      </c>
      <c r="O12" s="321">
        <v>0</v>
      </c>
      <c r="P12" s="323" t="s">
        <v>385</v>
      </c>
    </row>
    <row r="13" spans="1:16" ht="33.75">
      <c r="A13" s="318" t="s">
        <v>386</v>
      </c>
      <c r="B13" s="319">
        <v>600</v>
      </c>
      <c r="C13" s="319">
        <v>60016</v>
      </c>
      <c r="D13" s="320" t="s">
        <v>387</v>
      </c>
      <c r="E13" s="321">
        <v>1000000</v>
      </c>
      <c r="F13" s="321">
        <v>0</v>
      </c>
      <c r="G13" s="321">
        <v>0</v>
      </c>
      <c r="H13" s="321">
        <v>0</v>
      </c>
      <c r="I13" s="321">
        <v>0</v>
      </c>
      <c r="J13" s="321">
        <v>0</v>
      </c>
      <c r="K13" s="322">
        <v>0</v>
      </c>
      <c r="L13" s="321">
        <v>0</v>
      </c>
      <c r="M13" s="321">
        <v>0</v>
      </c>
      <c r="N13" s="321">
        <v>500000</v>
      </c>
      <c r="O13" s="321">
        <v>500000</v>
      </c>
      <c r="P13" s="323" t="s">
        <v>385</v>
      </c>
    </row>
    <row r="14" spans="1:16" ht="67.5">
      <c r="A14" s="318" t="s">
        <v>388</v>
      </c>
      <c r="B14" s="319">
        <v>600</v>
      </c>
      <c r="C14" s="319">
        <v>60016</v>
      </c>
      <c r="D14" s="320" t="s">
        <v>389</v>
      </c>
      <c r="E14" s="321">
        <v>2039500</v>
      </c>
      <c r="F14" s="321">
        <v>1680000</v>
      </c>
      <c r="G14" s="321">
        <v>0</v>
      </c>
      <c r="H14" s="321">
        <v>252000</v>
      </c>
      <c r="I14" s="321">
        <v>168000</v>
      </c>
      <c r="J14" s="321">
        <v>0</v>
      </c>
      <c r="K14" s="322">
        <v>1260000</v>
      </c>
      <c r="L14" s="321">
        <v>0</v>
      </c>
      <c r="M14" s="321">
        <v>359500</v>
      </c>
      <c r="N14" s="321">
        <v>0</v>
      </c>
      <c r="O14" s="321">
        <v>0</v>
      </c>
      <c r="P14" s="323" t="s">
        <v>385</v>
      </c>
    </row>
    <row r="15" spans="1:16" ht="67.5">
      <c r="A15" s="318" t="s">
        <v>390</v>
      </c>
      <c r="B15" s="319">
        <v>900</v>
      </c>
      <c r="C15" s="319">
        <v>90095</v>
      </c>
      <c r="D15" s="320" t="s">
        <v>389</v>
      </c>
      <c r="E15" s="321">
        <v>1205500</v>
      </c>
      <c r="F15" s="321">
        <v>620000</v>
      </c>
      <c r="G15" s="321">
        <v>0</v>
      </c>
      <c r="H15" s="321">
        <v>93000</v>
      </c>
      <c r="I15" s="321">
        <v>62000</v>
      </c>
      <c r="J15" s="321">
        <v>0</v>
      </c>
      <c r="K15" s="322">
        <v>465000</v>
      </c>
      <c r="L15" s="321">
        <v>0</v>
      </c>
      <c r="M15" s="321">
        <v>585500</v>
      </c>
      <c r="N15" s="321">
        <v>0</v>
      </c>
      <c r="O15" s="321">
        <v>0</v>
      </c>
      <c r="P15" s="323" t="s">
        <v>385</v>
      </c>
    </row>
    <row r="16" spans="1:16" ht="56.25">
      <c r="A16" s="318" t="s">
        <v>13</v>
      </c>
      <c r="B16" s="319">
        <v>600</v>
      </c>
      <c r="C16" s="319">
        <v>60016</v>
      </c>
      <c r="D16" s="320" t="s">
        <v>391</v>
      </c>
      <c r="E16" s="321">
        <v>2200000</v>
      </c>
      <c r="F16" s="321">
        <v>1100000</v>
      </c>
      <c r="G16" s="321">
        <v>0</v>
      </c>
      <c r="H16" s="321">
        <v>165000</v>
      </c>
      <c r="I16" s="321">
        <v>110000</v>
      </c>
      <c r="J16" s="321">
        <v>0</v>
      </c>
      <c r="K16" s="322">
        <v>825000</v>
      </c>
      <c r="L16" s="321">
        <v>0</v>
      </c>
      <c r="M16" s="321">
        <v>1100000</v>
      </c>
      <c r="N16" s="321">
        <v>0</v>
      </c>
      <c r="O16" s="322">
        <v>0</v>
      </c>
      <c r="P16" s="323" t="s">
        <v>385</v>
      </c>
    </row>
    <row r="17" spans="1:16" ht="39.75" customHeight="1">
      <c r="A17" s="318" t="s">
        <v>1</v>
      </c>
      <c r="B17" s="319">
        <v>600</v>
      </c>
      <c r="C17" s="319">
        <v>60016</v>
      </c>
      <c r="D17" s="320" t="s">
        <v>392</v>
      </c>
      <c r="E17" s="321">
        <v>300000</v>
      </c>
      <c r="F17" s="321">
        <v>300000</v>
      </c>
      <c r="G17" s="321">
        <v>0</v>
      </c>
      <c r="H17" s="321">
        <v>300000</v>
      </c>
      <c r="I17" s="321">
        <v>0</v>
      </c>
      <c r="J17" s="321">
        <v>0</v>
      </c>
      <c r="K17" s="322">
        <v>0</v>
      </c>
      <c r="L17" s="321">
        <v>0</v>
      </c>
      <c r="M17" s="321">
        <v>0</v>
      </c>
      <c r="N17" s="321">
        <v>0</v>
      </c>
      <c r="O17" s="322">
        <v>0</v>
      </c>
      <c r="P17" s="323" t="s">
        <v>385</v>
      </c>
    </row>
    <row r="18" spans="1:16" ht="38.25" customHeight="1">
      <c r="A18" s="318" t="s">
        <v>17</v>
      </c>
      <c r="B18" s="319">
        <v>600</v>
      </c>
      <c r="C18" s="319">
        <v>60016</v>
      </c>
      <c r="D18" s="320" t="s">
        <v>393</v>
      </c>
      <c r="E18" s="321">
        <v>400000</v>
      </c>
      <c r="F18" s="321">
        <v>200000</v>
      </c>
      <c r="G18" s="321">
        <v>0</v>
      </c>
      <c r="H18" s="321">
        <v>200000</v>
      </c>
      <c r="I18" s="321">
        <v>0</v>
      </c>
      <c r="J18" s="321">
        <v>0</v>
      </c>
      <c r="K18" s="322">
        <v>0</v>
      </c>
      <c r="L18" s="321">
        <v>0</v>
      </c>
      <c r="M18" s="321">
        <v>200000</v>
      </c>
      <c r="N18" s="321">
        <v>0</v>
      </c>
      <c r="O18" s="322">
        <v>0</v>
      </c>
      <c r="P18" s="323" t="s">
        <v>385</v>
      </c>
    </row>
    <row r="19" spans="1:16" ht="45">
      <c r="A19" s="318" t="s">
        <v>162</v>
      </c>
      <c r="B19" s="319">
        <v>600</v>
      </c>
      <c r="C19" s="319">
        <v>60016</v>
      </c>
      <c r="D19" s="320" t="s">
        <v>394</v>
      </c>
      <c r="E19" s="321">
        <v>5000</v>
      </c>
      <c r="F19" s="321">
        <v>5000</v>
      </c>
      <c r="G19" s="321">
        <v>0</v>
      </c>
      <c r="H19" s="321">
        <v>5000</v>
      </c>
      <c r="I19" s="321">
        <v>0</v>
      </c>
      <c r="J19" s="321">
        <v>0</v>
      </c>
      <c r="K19" s="322">
        <v>0</v>
      </c>
      <c r="L19" s="321">
        <v>0</v>
      </c>
      <c r="M19" s="321">
        <v>0</v>
      </c>
      <c r="N19" s="322">
        <v>0</v>
      </c>
      <c r="O19" s="321">
        <v>0</v>
      </c>
      <c r="P19" s="323" t="s">
        <v>385</v>
      </c>
    </row>
    <row r="20" spans="1:16" ht="44.25" customHeight="1">
      <c r="A20" s="318" t="s">
        <v>163</v>
      </c>
      <c r="B20" s="319">
        <v>600</v>
      </c>
      <c r="C20" s="319">
        <v>60016</v>
      </c>
      <c r="D20" s="320" t="s">
        <v>395</v>
      </c>
      <c r="E20" s="321">
        <v>95000</v>
      </c>
      <c r="F20" s="321">
        <v>95000</v>
      </c>
      <c r="G20" s="321">
        <v>0</v>
      </c>
      <c r="H20" s="321">
        <v>95000</v>
      </c>
      <c r="I20" s="321">
        <v>0</v>
      </c>
      <c r="J20" s="321">
        <v>0</v>
      </c>
      <c r="K20" s="321">
        <v>0</v>
      </c>
      <c r="L20" s="321">
        <v>0</v>
      </c>
      <c r="M20" s="321">
        <v>0</v>
      </c>
      <c r="N20" s="322">
        <v>0</v>
      </c>
      <c r="O20" s="322">
        <v>0</v>
      </c>
      <c r="P20" s="323" t="s">
        <v>385</v>
      </c>
    </row>
    <row r="21" spans="1:16" ht="56.25">
      <c r="A21" s="318" t="s">
        <v>396</v>
      </c>
      <c r="B21" s="319">
        <v>600</v>
      </c>
      <c r="C21" s="319">
        <v>60016</v>
      </c>
      <c r="D21" s="320" t="s">
        <v>397</v>
      </c>
      <c r="E21" s="321">
        <v>120000</v>
      </c>
      <c r="F21" s="321">
        <v>120000</v>
      </c>
      <c r="G21" s="321">
        <v>0</v>
      </c>
      <c r="H21" s="321">
        <v>120000</v>
      </c>
      <c r="I21" s="321">
        <v>0</v>
      </c>
      <c r="J21" s="321">
        <v>0</v>
      </c>
      <c r="K21" s="321">
        <v>0</v>
      </c>
      <c r="L21" s="321">
        <v>0</v>
      </c>
      <c r="M21" s="321">
        <v>0</v>
      </c>
      <c r="N21" s="321">
        <v>0</v>
      </c>
      <c r="O21" s="321">
        <v>0</v>
      </c>
      <c r="P21" s="323" t="s">
        <v>385</v>
      </c>
    </row>
    <row r="22" spans="1:16" ht="60" customHeight="1" thickBot="1">
      <c r="A22" s="393" t="s">
        <v>398</v>
      </c>
      <c r="B22" s="394">
        <v>600</v>
      </c>
      <c r="C22" s="394">
        <v>60016</v>
      </c>
      <c r="D22" s="395" t="s">
        <v>399</v>
      </c>
      <c r="E22" s="396">
        <v>3000000</v>
      </c>
      <c r="F22" s="396">
        <v>165000</v>
      </c>
      <c r="G22" s="396">
        <v>0</v>
      </c>
      <c r="H22" s="396">
        <v>165000</v>
      </c>
      <c r="I22" s="396">
        <v>0</v>
      </c>
      <c r="J22" s="396">
        <v>0</v>
      </c>
      <c r="K22" s="396">
        <v>0</v>
      </c>
      <c r="L22" s="396">
        <v>0</v>
      </c>
      <c r="M22" s="396">
        <v>400000</v>
      </c>
      <c r="N22" s="397">
        <v>400000</v>
      </c>
      <c r="O22" s="397">
        <v>400000</v>
      </c>
      <c r="P22" s="398" t="s">
        <v>385</v>
      </c>
    </row>
    <row r="23" spans="1:16" ht="40.5" customHeight="1">
      <c r="A23" s="324" t="s">
        <v>29</v>
      </c>
      <c r="B23" s="325">
        <v>600</v>
      </c>
      <c r="C23" s="325">
        <v>60016</v>
      </c>
      <c r="D23" s="326" t="s">
        <v>400</v>
      </c>
      <c r="E23" s="327">
        <v>1510000</v>
      </c>
      <c r="F23" s="327">
        <v>650000</v>
      </c>
      <c r="G23" s="327">
        <v>0</v>
      </c>
      <c r="H23" s="327">
        <v>97500</v>
      </c>
      <c r="I23" s="327">
        <v>65000</v>
      </c>
      <c r="J23" s="327">
        <v>0</v>
      </c>
      <c r="K23" s="333">
        <v>487500</v>
      </c>
      <c r="L23" s="327">
        <v>0</v>
      </c>
      <c r="M23" s="327">
        <v>860000</v>
      </c>
      <c r="N23" s="327">
        <v>0</v>
      </c>
      <c r="O23" s="327">
        <v>0</v>
      </c>
      <c r="P23" s="328" t="s">
        <v>385</v>
      </c>
    </row>
    <row r="24" spans="1:16" ht="56.25">
      <c r="A24" s="318" t="s">
        <v>401</v>
      </c>
      <c r="B24" s="319">
        <v>600</v>
      </c>
      <c r="C24" s="319">
        <v>60016</v>
      </c>
      <c r="D24" s="320" t="s">
        <v>402</v>
      </c>
      <c r="E24" s="321">
        <v>16000</v>
      </c>
      <c r="F24" s="321">
        <v>16000</v>
      </c>
      <c r="G24" s="321">
        <v>0</v>
      </c>
      <c r="H24" s="321">
        <v>16000</v>
      </c>
      <c r="I24" s="321">
        <v>0</v>
      </c>
      <c r="J24" s="321">
        <v>0</v>
      </c>
      <c r="K24" s="321">
        <v>0</v>
      </c>
      <c r="L24" s="321">
        <v>0</v>
      </c>
      <c r="M24" s="321">
        <v>0</v>
      </c>
      <c r="N24" s="321">
        <v>0</v>
      </c>
      <c r="O24" s="321">
        <v>0</v>
      </c>
      <c r="P24" s="323" t="s">
        <v>385</v>
      </c>
    </row>
    <row r="25" spans="1:16" ht="33.75">
      <c r="A25" s="318" t="s">
        <v>403</v>
      </c>
      <c r="B25" s="319">
        <v>600</v>
      </c>
      <c r="C25" s="319">
        <v>60016</v>
      </c>
      <c r="D25" s="320" t="s">
        <v>404</v>
      </c>
      <c r="E25" s="321">
        <v>400000</v>
      </c>
      <c r="F25" s="321">
        <v>0</v>
      </c>
      <c r="G25" s="321">
        <v>0</v>
      </c>
      <c r="H25" s="321">
        <v>0</v>
      </c>
      <c r="I25" s="321">
        <v>0</v>
      </c>
      <c r="J25" s="321">
        <v>0</v>
      </c>
      <c r="K25" s="321">
        <v>0</v>
      </c>
      <c r="L25" s="321">
        <v>0</v>
      </c>
      <c r="M25" s="321">
        <v>400000</v>
      </c>
      <c r="N25" s="321">
        <v>0</v>
      </c>
      <c r="O25" s="321">
        <v>0</v>
      </c>
      <c r="P25" s="323" t="s">
        <v>385</v>
      </c>
    </row>
    <row r="26" spans="1:16" ht="56.25">
      <c r="A26" s="318" t="s">
        <v>405</v>
      </c>
      <c r="B26" s="319">
        <v>600</v>
      </c>
      <c r="C26" s="319">
        <v>60016</v>
      </c>
      <c r="D26" s="320" t="s">
        <v>406</v>
      </c>
      <c r="E26" s="321">
        <v>100000</v>
      </c>
      <c r="F26" s="321">
        <v>0</v>
      </c>
      <c r="G26" s="321">
        <v>0</v>
      </c>
      <c r="H26" s="321">
        <v>0</v>
      </c>
      <c r="I26" s="321">
        <v>0</v>
      </c>
      <c r="J26" s="321">
        <v>0</v>
      </c>
      <c r="K26" s="321">
        <v>0</v>
      </c>
      <c r="L26" s="321">
        <v>0</v>
      </c>
      <c r="M26" s="321">
        <v>0</v>
      </c>
      <c r="N26" s="321">
        <v>100000</v>
      </c>
      <c r="O26" s="321">
        <v>0</v>
      </c>
      <c r="P26" s="323" t="s">
        <v>385</v>
      </c>
    </row>
    <row r="27" spans="1:16" ht="33.75">
      <c r="A27" s="318" t="s">
        <v>407</v>
      </c>
      <c r="B27" s="319">
        <v>600</v>
      </c>
      <c r="C27" s="319">
        <v>60016</v>
      </c>
      <c r="D27" s="320" t="s">
        <v>408</v>
      </c>
      <c r="E27" s="321">
        <v>2500000</v>
      </c>
      <c r="F27" s="321">
        <v>0</v>
      </c>
      <c r="G27" s="321">
        <v>0</v>
      </c>
      <c r="H27" s="321">
        <v>0</v>
      </c>
      <c r="I27" s="321">
        <v>0</v>
      </c>
      <c r="J27" s="321">
        <v>0</v>
      </c>
      <c r="K27" s="321">
        <v>0</v>
      </c>
      <c r="L27" s="321">
        <v>0</v>
      </c>
      <c r="M27" s="321">
        <v>0</v>
      </c>
      <c r="N27" s="321">
        <v>0</v>
      </c>
      <c r="O27" s="321">
        <v>400000</v>
      </c>
      <c r="P27" s="323" t="s">
        <v>385</v>
      </c>
    </row>
    <row r="28" spans="1:16" ht="67.5">
      <c r="A28" s="318" t="s">
        <v>409</v>
      </c>
      <c r="B28" s="319">
        <v>600</v>
      </c>
      <c r="C28" s="319">
        <v>60016</v>
      </c>
      <c r="D28" s="320" t="s">
        <v>410</v>
      </c>
      <c r="E28" s="321">
        <v>60000</v>
      </c>
      <c r="F28" s="321">
        <v>0</v>
      </c>
      <c r="G28" s="321">
        <v>0</v>
      </c>
      <c r="H28" s="321">
        <v>0</v>
      </c>
      <c r="I28" s="321">
        <v>0</v>
      </c>
      <c r="J28" s="321">
        <v>0</v>
      </c>
      <c r="K28" s="321">
        <v>0</v>
      </c>
      <c r="L28" s="321">
        <v>0</v>
      </c>
      <c r="M28" s="321">
        <v>60000</v>
      </c>
      <c r="N28" s="321">
        <v>0</v>
      </c>
      <c r="O28" s="321">
        <v>0</v>
      </c>
      <c r="P28" s="323" t="s">
        <v>385</v>
      </c>
    </row>
    <row r="29" spans="1:16" ht="45">
      <c r="A29" s="318" t="s">
        <v>411</v>
      </c>
      <c r="B29" s="319">
        <v>600</v>
      </c>
      <c r="C29" s="319">
        <v>60016</v>
      </c>
      <c r="D29" s="320" t="s">
        <v>412</v>
      </c>
      <c r="E29" s="321">
        <v>1500000</v>
      </c>
      <c r="F29" s="321">
        <v>0</v>
      </c>
      <c r="G29" s="321">
        <v>0</v>
      </c>
      <c r="H29" s="321">
        <v>0</v>
      </c>
      <c r="I29" s="321">
        <v>0</v>
      </c>
      <c r="J29" s="321">
        <v>0</v>
      </c>
      <c r="K29" s="321">
        <v>0</v>
      </c>
      <c r="L29" s="321">
        <v>0</v>
      </c>
      <c r="M29" s="321">
        <v>0</v>
      </c>
      <c r="N29" s="321">
        <v>750000</v>
      </c>
      <c r="O29" s="321">
        <v>750000</v>
      </c>
      <c r="P29" s="323" t="s">
        <v>385</v>
      </c>
    </row>
    <row r="30" spans="1:16" ht="67.5">
      <c r="A30" s="318" t="s">
        <v>413</v>
      </c>
      <c r="B30" s="319">
        <v>600</v>
      </c>
      <c r="C30" s="319">
        <v>60016</v>
      </c>
      <c r="D30" s="320" t="s">
        <v>414</v>
      </c>
      <c r="E30" s="321">
        <v>180000</v>
      </c>
      <c r="F30" s="321">
        <v>0</v>
      </c>
      <c r="G30" s="321">
        <v>0</v>
      </c>
      <c r="H30" s="321">
        <v>0</v>
      </c>
      <c r="I30" s="321">
        <v>0</v>
      </c>
      <c r="J30" s="321">
        <v>0</v>
      </c>
      <c r="K30" s="321">
        <v>0</v>
      </c>
      <c r="L30" s="321">
        <v>0</v>
      </c>
      <c r="M30" s="321">
        <v>0</v>
      </c>
      <c r="N30" s="321">
        <v>180000</v>
      </c>
      <c r="O30" s="321">
        <v>0</v>
      </c>
      <c r="P30" s="323" t="s">
        <v>385</v>
      </c>
    </row>
    <row r="31" spans="1:16" ht="56.25">
      <c r="A31" s="318" t="s">
        <v>415</v>
      </c>
      <c r="B31" s="319">
        <v>600</v>
      </c>
      <c r="C31" s="319">
        <v>60016</v>
      </c>
      <c r="D31" s="320" t="s">
        <v>416</v>
      </c>
      <c r="E31" s="321">
        <v>4500000</v>
      </c>
      <c r="F31" s="321">
        <v>0</v>
      </c>
      <c r="G31" s="321">
        <v>0</v>
      </c>
      <c r="H31" s="321">
        <v>0</v>
      </c>
      <c r="I31" s="321">
        <v>0</v>
      </c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2250000</v>
      </c>
      <c r="P31" s="323" t="s">
        <v>385</v>
      </c>
    </row>
    <row r="32" spans="1:16" ht="56.25">
      <c r="A32" s="318" t="s">
        <v>417</v>
      </c>
      <c r="B32" s="319">
        <v>600</v>
      </c>
      <c r="C32" s="319">
        <v>60016</v>
      </c>
      <c r="D32" s="320" t="s">
        <v>418</v>
      </c>
      <c r="E32" s="321">
        <v>180000</v>
      </c>
      <c r="F32" s="321">
        <v>0</v>
      </c>
      <c r="G32" s="321">
        <v>0</v>
      </c>
      <c r="H32" s="321">
        <v>0</v>
      </c>
      <c r="I32" s="321">
        <v>0</v>
      </c>
      <c r="J32" s="321">
        <v>0</v>
      </c>
      <c r="K32" s="321">
        <v>0</v>
      </c>
      <c r="L32" s="321">
        <v>0</v>
      </c>
      <c r="M32" s="321">
        <v>0</v>
      </c>
      <c r="N32" s="321">
        <v>0</v>
      </c>
      <c r="O32" s="321">
        <v>180000</v>
      </c>
      <c r="P32" s="323" t="s">
        <v>385</v>
      </c>
    </row>
    <row r="33" spans="1:16" ht="56.25">
      <c r="A33" s="318" t="s">
        <v>419</v>
      </c>
      <c r="B33" s="319">
        <v>600</v>
      </c>
      <c r="C33" s="319">
        <v>60016</v>
      </c>
      <c r="D33" s="320" t="s">
        <v>420</v>
      </c>
      <c r="E33" s="321">
        <v>80000</v>
      </c>
      <c r="F33" s="321">
        <v>0</v>
      </c>
      <c r="G33" s="321">
        <v>0</v>
      </c>
      <c r="H33" s="321">
        <v>0</v>
      </c>
      <c r="I33" s="321">
        <v>0</v>
      </c>
      <c r="J33" s="321">
        <v>0</v>
      </c>
      <c r="K33" s="321">
        <v>0</v>
      </c>
      <c r="L33" s="321">
        <v>0</v>
      </c>
      <c r="M33" s="321">
        <v>0</v>
      </c>
      <c r="N33" s="321">
        <v>0</v>
      </c>
      <c r="O33" s="321">
        <v>80000</v>
      </c>
      <c r="P33" s="323" t="s">
        <v>385</v>
      </c>
    </row>
    <row r="34" spans="1:16" ht="51" customHeight="1">
      <c r="A34" s="318" t="s">
        <v>421</v>
      </c>
      <c r="B34" s="319">
        <v>750</v>
      </c>
      <c r="C34" s="319">
        <v>75075</v>
      </c>
      <c r="D34" s="320" t="s">
        <v>422</v>
      </c>
      <c r="E34" s="321">
        <v>33840</v>
      </c>
      <c r="F34" s="321">
        <v>33840</v>
      </c>
      <c r="G34" s="321">
        <v>0</v>
      </c>
      <c r="H34" s="321">
        <v>33840</v>
      </c>
      <c r="I34" s="321">
        <v>0</v>
      </c>
      <c r="J34" s="321">
        <v>0</v>
      </c>
      <c r="K34" s="321">
        <v>0</v>
      </c>
      <c r="L34" s="321">
        <v>0</v>
      </c>
      <c r="M34" s="321">
        <v>0</v>
      </c>
      <c r="N34" s="321">
        <v>0</v>
      </c>
      <c r="O34" s="321">
        <v>0</v>
      </c>
      <c r="P34" s="323" t="s">
        <v>385</v>
      </c>
    </row>
    <row r="35" spans="1:16" ht="65.25" customHeight="1">
      <c r="A35" s="318" t="s">
        <v>423</v>
      </c>
      <c r="B35" s="319">
        <v>801</v>
      </c>
      <c r="C35" s="319">
        <v>80101</v>
      </c>
      <c r="D35" s="320" t="s">
        <v>424</v>
      </c>
      <c r="E35" s="321">
        <v>32000</v>
      </c>
      <c r="F35" s="321">
        <v>32000</v>
      </c>
      <c r="G35" s="321">
        <v>0</v>
      </c>
      <c r="H35" s="321">
        <v>32000</v>
      </c>
      <c r="I35" s="321">
        <v>0</v>
      </c>
      <c r="J35" s="321">
        <v>0</v>
      </c>
      <c r="K35" s="321">
        <v>0</v>
      </c>
      <c r="L35" s="321">
        <v>0</v>
      </c>
      <c r="M35" s="321">
        <v>0</v>
      </c>
      <c r="N35" s="321">
        <v>0</v>
      </c>
      <c r="O35" s="321">
        <v>0</v>
      </c>
      <c r="P35" s="323" t="s">
        <v>385</v>
      </c>
    </row>
    <row r="36" spans="1:16" ht="52.5" customHeight="1" thickBot="1">
      <c r="A36" s="393" t="s">
        <v>425</v>
      </c>
      <c r="B36" s="394">
        <v>801</v>
      </c>
      <c r="C36" s="394">
        <v>80101</v>
      </c>
      <c r="D36" s="395" t="s">
        <v>426</v>
      </c>
      <c r="E36" s="396">
        <f>657630+515000+235000</f>
        <v>1407630</v>
      </c>
      <c r="F36" s="396">
        <f>657630+515000+235000</f>
        <v>1407630</v>
      </c>
      <c r="G36" s="396">
        <v>0</v>
      </c>
      <c r="H36" s="396">
        <f>98645+515000+235000</f>
        <v>848645</v>
      </c>
      <c r="I36" s="396">
        <v>65763</v>
      </c>
      <c r="J36" s="396">
        <v>0</v>
      </c>
      <c r="K36" s="397">
        <v>493222</v>
      </c>
      <c r="L36" s="396">
        <v>0</v>
      </c>
      <c r="M36" s="396">
        <v>0</v>
      </c>
      <c r="N36" s="396">
        <v>0</v>
      </c>
      <c r="O36" s="396">
        <v>0</v>
      </c>
      <c r="P36" s="398" t="s">
        <v>385</v>
      </c>
    </row>
    <row r="37" spans="1:16" ht="61.5" customHeight="1">
      <c r="A37" s="324" t="s">
        <v>427</v>
      </c>
      <c r="B37" s="325">
        <v>801</v>
      </c>
      <c r="C37" s="325">
        <v>80101</v>
      </c>
      <c r="D37" s="326" t="s">
        <v>533</v>
      </c>
      <c r="E37" s="327">
        <v>40000</v>
      </c>
      <c r="F37" s="327">
        <v>40000</v>
      </c>
      <c r="G37" s="327">
        <v>0</v>
      </c>
      <c r="H37" s="327">
        <v>40000</v>
      </c>
      <c r="I37" s="327">
        <v>0</v>
      </c>
      <c r="J37" s="327">
        <v>0</v>
      </c>
      <c r="K37" s="327">
        <v>0</v>
      </c>
      <c r="L37" s="327">
        <v>0</v>
      </c>
      <c r="M37" s="327">
        <v>0</v>
      </c>
      <c r="N37" s="327">
        <v>0</v>
      </c>
      <c r="O37" s="327">
        <v>0</v>
      </c>
      <c r="P37" s="328" t="s">
        <v>385</v>
      </c>
    </row>
    <row r="38" spans="1:16" ht="56.25">
      <c r="A38" s="318" t="s">
        <v>428</v>
      </c>
      <c r="B38" s="319">
        <v>801</v>
      </c>
      <c r="C38" s="319">
        <v>80101</v>
      </c>
      <c r="D38" s="320" t="s">
        <v>429</v>
      </c>
      <c r="E38" s="321">
        <v>1000000</v>
      </c>
      <c r="F38" s="321">
        <v>0</v>
      </c>
      <c r="G38" s="321">
        <v>0</v>
      </c>
      <c r="H38" s="321">
        <v>0</v>
      </c>
      <c r="I38" s="321">
        <v>0</v>
      </c>
      <c r="J38" s="321">
        <v>0</v>
      </c>
      <c r="K38" s="321">
        <v>0</v>
      </c>
      <c r="L38" s="321">
        <v>0</v>
      </c>
      <c r="M38" s="321">
        <v>500000</v>
      </c>
      <c r="N38" s="321">
        <v>500000</v>
      </c>
      <c r="O38" s="321">
        <v>0</v>
      </c>
      <c r="P38" s="323" t="s">
        <v>385</v>
      </c>
    </row>
    <row r="39" spans="1:16" ht="45">
      <c r="A39" s="318" t="s">
        <v>430</v>
      </c>
      <c r="B39" s="319">
        <v>801</v>
      </c>
      <c r="C39" s="319">
        <v>80120</v>
      </c>
      <c r="D39" s="320" t="s">
        <v>431</v>
      </c>
      <c r="E39" s="321">
        <v>120000</v>
      </c>
      <c r="F39" s="321">
        <v>0</v>
      </c>
      <c r="G39" s="321">
        <v>0</v>
      </c>
      <c r="H39" s="321">
        <v>0</v>
      </c>
      <c r="I39" s="321">
        <v>0</v>
      </c>
      <c r="J39" s="321">
        <v>0</v>
      </c>
      <c r="K39" s="321">
        <v>0</v>
      </c>
      <c r="L39" s="321">
        <v>0</v>
      </c>
      <c r="M39" s="321">
        <v>120000</v>
      </c>
      <c r="N39" s="321">
        <v>0</v>
      </c>
      <c r="O39" s="321">
        <v>0</v>
      </c>
      <c r="P39" s="323" t="s">
        <v>385</v>
      </c>
    </row>
    <row r="40" spans="1:16" ht="45">
      <c r="A40" s="318" t="s">
        <v>432</v>
      </c>
      <c r="B40" s="319">
        <v>801</v>
      </c>
      <c r="C40" s="319">
        <v>80120</v>
      </c>
      <c r="D40" s="320" t="s">
        <v>433</v>
      </c>
      <c r="E40" s="321">
        <v>3000000</v>
      </c>
      <c r="F40" s="321">
        <v>0</v>
      </c>
      <c r="G40" s="321">
        <v>0</v>
      </c>
      <c r="H40" s="321">
        <v>0</v>
      </c>
      <c r="I40" s="321">
        <v>0</v>
      </c>
      <c r="J40" s="321">
        <v>0</v>
      </c>
      <c r="K40" s="321">
        <v>0</v>
      </c>
      <c r="L40" s="321">
        <v>0</v>
      </c>
      <c r="M40" s="321">
        <v>0</v>
      </c>
      <c r="N40" s="321">
        <v>1500000</v>
      </c>
      <c r="O40" s="321">
        <v>1500000</v>
      </c>
      <c r="P40" s="323" t="s">
        <v>385</v>
      </c>
    </row>
    <row r="41" spans="1:16" ht="45">
      <c r="A41" s="318" t="s">
        <v>434</v>
      </c>
      <c r="B41" s="319">
        <v>801</v>
      </c>
      <c r="C41" s="319">
        <v>80120</v>
      </c>
      <c r="D41" s="320" t="s">
        <v>435</v>
      </c>
      <c r="E41" s="321">
        <v>160000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0</v>
      </c>
      <c r="L41" s="321">
        <v>0</v>
      </c>
      <c r="M41" s="321">
        <v>0</v>
      </c>
      <c r="N41" s="321">
        <v>0</v>
      </c>
      <c r="O41" s="321">
        <v>160000</v>
      </c>
      <c r="P41" s="323" t="s">
        <v>385</v>
      </c>
    </row>
    <row r="42" spans="1:16" ht="67.5">
      <c r="A42" s="318" t="s">
        <v>436</v>
      </c>
      <c r="B42" s="319">
        <v>851</v>
      </c>
      <c r="C42" s="319">
        <v>85121</v>
      </c>
      <c r="D42" s="320" t="s">
        <v>518</v>
      </c>
      <c r="E42" s="321">
        <v>40000</v>
      </c>
      <c r="F42" s="321">
        <v>0</v>
      </c>
      <c r="G42" s="321">
        <v>0</v>
      </c>
      <c r="H42" s="321">
        <v>0</v>
      </c>
      <c r="I42" s="321">
        <v>0</v>
      </c>
      <c r="J42" s="321">
        <v>0</v>
      </c>
      <c r="K42" s="321">
        <v>0</v>
      </c>
      <c r="L42" s="321">
        <v>0</v>
      </c>
      <c r="M42" s="321">
        <v>40000</v>
      </c>
      <c r="N42" s="321">
        <v>0</v>
      </c>
      <c r="O42" s="321">
        <v>0</v>
      </c>
      <c r="P42" s="323" t="s">
        <v>385</v>
      </c>
    </row>
    <row r="43" spans="1:16" ht="62.25" customHeight="1">
      <c r="A43" s="318" t="s">
        <v>437</v>
      </c>
      <c r="B43" s="319">
        <v>851</v>
      </c>
      <c r="C43" s="319">
        <v>85121</v>
      </c>
      <c r="D43" s="320" t="s">
        <v>517</v>
      </c>
      <c r="E43" s="321">
        <v>1000000</v>
      </c>
      <c r="F43" s="321">
        <v>0</v>
      </c>
      <c r="G43" s="321">
        <v>0</v>
      </c>
      <c r="H43" s="321">
        <v>0</v>
      </c>
      <c r="I43" s="321">
        <v>0</v>
      </c>
      <c r="J43" s="321">
        <v>0</v>
      </c>
      <c r="K43" s="321">
        <v>0</v>
      </c>
      <c r="L43" s="321">
        <v>0</v>
      </c>
      <c r="M43" s="321">
        <v>0</v>
      </c>
      <c r="N43" s="321">
        <v>500000</v>
      </c>
      <c r="O43" s="321">
        <v>500000</v>
      </c>
      <c r="P43" s="323" t="s">
        <v>385</v>
      </c>
    </row>
    <row r="44" spans="1:16" ht="45">
      <c r="A44" s="318" t="s">
        <v>438</v>
      </c>
      <c r="B44" s="319">
        <v>900</v>
      </c>
      <c r="C44" s="319">
        <v>90001</v>
      </c>
      <c r="D44" s="320" t="s">
        <v>504</v>
      </c>
      <c r="E44" s="321">
        <v>715000</v>
      </c>
      <c r="F44" s="321">
        <v>200000</v>
      </c>
      <c r="G44" s="321">
        <v>0</v>
      </c>
      <c r="H44" s="321">
        <v>200000</v>
      </c>
      <c r="I44" s="321">
        <v>0</v>
      </c>
      <c r="J44" s="321">
        <v>0</v>
      </c>
      <c r="K44" s="321">
        <v>0</v>
      </c>
      <c r="L44" s="321">
        <v>0</v>
      </c>
      <c r="M44" s="321">
        <v>515000</v>
      </c>
      <c r="N44" s="321">
        <v>0</v>
      </c>
      <c r="O44" s="321">
        <v>0</v>
      </c>
      <c r="P44" s="323" t="s">
        <v>385</v>
      </c>
    </row>
    <row r="45" spans="1:16" ht="40.5" customHeight="1">
      <c r="A45" s="318" t="s">
        <v>439</v>
      </c>
      <c r="B45" s="319">
        <v>900</v>
      </c>
      <c r="C45" s="319">
        <v>90001</v>
      </c>
      <c r="D45" s="320" t="s">
        <v>440</v>
      </c>
      <c r="E45" s="321">
        <v>20000000</v>
      </c>
      <c r="F45" s="321">
        <v>0</v>
      </c>
      <c r="G45" s="321">
        <v>0</v>
      </c>
      <c r="H45" s="321">
        <v>0</v>
      </c>
      <c r="I45" s="321">
        <v>0</v>
      </c>
      <c r="J45" s="321">
        <v>0</v>
      </c>
      <c r="K45" s="321">
        <v>0</v>
      </c>
      <c r="L45" s="321">
        <v>0</v>
      </c>
      <c r="M45" s="321">
        <v>6000000</v>
      </c>
      <c r="N45" s="321">
        <v>7000000</v>
      </c>
      <c r="O45" s="321">
        <v>7000000</v>
      </c>
      <c r="P45" s="323" t="s">
        <v>385</v>
      </c>
    </row>
    <row r="46" spans="1:16" ht="40.5" customHeight="1">
      <c r="A46" s="318" t="s">
        <v>441</v>
      </c>
      <c r="B46" s="319">
        <v>900</v>
      </c>
      <c r="C46" s="319">
        <v>90015</v>
      </c>
      <c r="D46" s="320" t="s">
        <v>442</v>
      </c>
      <c r="E46" s="321">
        <v>400000</v>
      </c>
      <c r="F46" s="321">
        <v>150000</v>
      </c>
      <c r="G46" s="321">
        <v>0</v>
      </c>
      <c r="H46" s="321">
        <v>150000</v>
      </c>
      <c r="I46" s="321">
        <v>0</v>
      </c>
      <c r="J46" s="321">
        <v>0</v>
      </c>
      <c r="K46" s="321">
        <v>0</v>
      </c>
      <c r="L46" s="321">
        <v>0</v>
      </c>
      <c r="M46" s="321">
        <v>150000</v>
      </c>
      <c r="N46" s="321">
        <v>100000</v>
      </c>
      <c r="O46" s="321">
        <v>0</v>
      </c>
      <c r="P46" s="323" t="s">
        <v>385</v>
      </c>
    </row>
    <row r="47" spans="1:16" s="84" customFormat="1" ht="33.75">
      <c r="A47" s="318" t="s">
        <v>443</v>
      </c>
      <c r="B47" s="319">
        <v>900</v>
      </c>
      <c r="C47" s="319">
        <v>90095</v>
      </c>
      <c r="D47" s="320" t="s">
        <v>444</v>
      </c>
      <c r="E47" s="321">
        <v>400000</v>
      </c>
      <c r="F47" s="321">
        <v>0</v>
      </c>
      <c r="G47" s="321">
        <v>0</v>
      </c>
      <c r="H47" s="321">
        <v>0</v>
      </c>
      <c r="I47" s="321">
        <v>0</v>
      </c>
      <c r="J47" s="321">
        <v>0</v>
      </c>
      <c r="K47" s="321">
        <v>0</v>
      </c>
      <c r="L47" s="321">
        <v>0</v>
      </c>
      <c r="M47" s="321">
        <v>400000</v>
      </c>
      <c r="N47" s="321">
        <v>0</v>
      </c>
      <c r="O47" s="321">
        <v>0</v>
      </c>
      <c r="P47" s="323" t="s">
        <v>385</v>
      </c>
    </row>
    <row r="48" spans="1:16" ht="45">
      <c r="A48" s="318" t="s">
        <v>445</v>
      </c>
      <c r="B48" s="319">
        <v>900</v>
      </c>
      <c r="C48" s="319">
        <v>90095</v>
      </c>
      <c r="D48" s="320" t="s">
        <v>446</v>
      </c>
      <c r="E48" s="321">
        <v>1448331</v>
      </c>
      <c r="F48" s="321">
        <v>482777</v>
      </c>
      <c r="G48" s="321">
        <v>0</v>
      </c>
      <c r="H48" s="321">
        <v>482777</v>
      </c>
      <c r="I48" s="321">
        <v>0</v>
      </c>
      <c r="J48" s="321">
        <v>0</v>
      </c>
      <c r="K48" s="321">
        <v>0</v>
      </c>
      <c r="L48" s="321">
        <v>0</v>
      </c>
      <c r="M48" s="321">
        <v>482777</v>
      </c>
      <c r="N48" s="321">
        <v>482777</v>
      </c>
      <c r="O48" s="321">
        <v>0</v>
      </c>
      <c r="P48" s="323" t="s">
        <v>385</v>
      </c>
    </row>
    <row r="49" spans="1:16" ht="53.25" customHeight="1">
      <c r="A49" s="318" t="s">
        <v>447</v>
      </c>
      <c r="B49" s="319">
        <v>900</v>
      </c>
      <c r="C49" s="319">
        <v>90095</v>
      </c>
      <c r="D49" s="320" t="s">
        <v>448</v>
      </c>
      <c r="E49" s="321">
        <v>32000</v>
      </c>
      <c r="F49" s="321">
        <v>0</v>
      </c>
      <c r="G49" s="321">
        <v>0</v>
      </c>
      <c r="H49" s="321">
        <v>0</v>
      </c>
      <c r="I49" s="321">
        <v>0</v>
      </c>
      <c r="J49" s="321">
        <v>0</v>
      </c>
      <c r="K49" s="321">
        <v>0</v>
      </c>
      <c r="L49" s="321">
        <v>0</v>
      </c>
      <c r="M49" s="321">
        <v>0</v>
      </c>
      <c r="N49" s="321">
        <v>0</v>
      </c>
      <c r="O49" s="321">
        <v>32000</v>
      </c>
      <c r="P49" s="323" t="s">
        <v>385</v>
      </c>
    </row>
    <row r="50" spans="1:16" ht="62.25" customHeight="1">
      <c r="A50" s="318" t="s">
        <v>449</v>
      </c>
      <c r="B50" s="319">
        <v>900</v>
      </c>
      <c r="C50" s="319">
        <v>90095</v>
      </c>
      <c r="D50" s="320" t="s">
        <v>534</v>
      </c>
      <c r="E50" s="321">
        <v>40000</v>
      </c>
      <c r="F50" s="321">
        <v>40000</v>
      </c>
      <c r="G50" s="321">
        <v>0</v>
      </c>
      <c r="H50" s="321">
        <v>40000</v>
      </c>
      <c r="I50" s="321">
        <v>0</v>
      </c>
      <c r="J50" s="321">
        <v>0</v>
      </c>
      <c r="K50" s="321">
        <v>0</v>
      </c>
      <c r="L50" s="321">
        <v>0</v>
      </c>
      <c r="M50" s="321">
        <v>0</v>
      </c>
      <c r="N50" s="321">
        <v>0</v>
      </c>
      <c r="O50" s="321">
        <v>0</v>
      </c>
      <c r="P50" s="323" t="s">
        <v>385</v>
      </c>
    </row>
    <row r="51" spans="1:16" ht="45.75" customHeight="1" thickBot="1">
      <c r="A51" s="393" t="s">
        <v>450</v>
      </c>
      <c r="B51" s="394">
        <v>900</v>
      </c>
      <c r="C51" s="394">
        <v>90095</v>
      </c>
      <c r="D51" s="395" t="s">
        <v>535</v>
      </c>
      <c r="E51" s="396">
        <v>1000000</v>
      </c>
      <c r="F51" s="396">
        <v>0</v>
      </c>
      <c r="G51" s="396">
        <v>0</v>
      </c>
      <c r="H51" s="396">
        <v>0</v>
      </c>
      <c r="I51" s="396">
        <v>0</v>
      </c>
      <c r="J51" s="396">
        <v>0</v>
      </c>
      <c r="K51" s="396">
        <v>0</v>
      </c>
      <c r="L51" s="396">
        <v>0</v>
      </c>
      <c r="M51" s="396">
        <v>500000</v>
      </c>
      <c r="N51" s="396">
        <v>500000</v>
      </c>
      <c r="O51" s="396">
        <v>0</v>
      </c>
      <c r="P51" s="398" t="s">
        <v>385</v>
      </c>
    </row>
    <row r="52" spans="1:16" ht="45">
      <c r="A52" s="324" t="s">
        <v>451</v>
      </c>
      <c r="B52" s="325">
        <v>921</v>
      </c>
      <c r="C52" s="325">
        <v>92109</v>
      </c>
      <c r="D52" s="326" t="s">
        <v>452</v>
      </c>
      <c r="E52" s="327">
        <v>24000</v>
      </c>
      <c r="F52" s="327">
        <v>24000</v>
      </c>
      <c r="G52" s="327">
        <v>0</v>
      </c>
      <c r="H52" s="327">
        <v>24000</v>
      </c>
      <c r="I52" s="327">
        <v>0</v>
      </c>
      <c r="J52" s="327">
        <v>0</v>
      </c>
      <c r="K52" s="327">
        <v>0</v>
      </c>
      <c r="L52" s="327">
        <v>0</v>
      </c>
      <c r="M52" s="327">
        <v>0</v>
      </c>
      <c r="N52" s="327">
        <v>0</v>
      </c>
      <c r="O52" s="327">
        <v>0</v>
      </c>
      <c r="P52" s="328" t="s">
        <v>385</v>
      </c>
    </row>
    <row r="53" spans="1:16" ht="33.75">
      <c r="A53" s="318" t="s">
        <v>453</v>
      </c>
      <c r="B53" s="319">
        <v>921</v>
      </c>
      <c r="C53" s="319">
        <v>92109</v>
      </c>
      <c r="D53" s="320" t="s">
        <v>454</v>
      </c>
      <c r="E53" s="321">
        <v>600000</v>
      </c>
      <c r="F53" s="321">
        <v>0</v>
      </c>
      <c r="G53" s="321">
        <v>0</v>
      </c>
      <c r="H53" s="321">
        <v>0</v>
      </c>
      <c r="I53" s="321">
        <v>0</v>
      </c>
      <c r="J53" s="321">
        <v>0</v>
      </c>
      <c r="K53" s="321">
        <v>0</v>
      </c>
      <c r="L53" s="321">
        <v>0</v>
      </c>
      <c r="M53" s="321">
        <v>300000</v>
      </c>
      <c r="N53" s="321">
        <v>300000</v>
      </c>
      <c r="O53" s="321">
        <v>0</v>
      </c>
      <c r="P53" s="323" t="s">
        <v>385</v>
      </c>
    </row>
    <row r="54" spans="1:16" ht="45">
      <c r="A54" s="318" t="s">
        <v>455</v>
      </c>
      <c r="B54" s="319">
        <v>921</v>
      </c>
      <c r="C54" s="319">
        <v>92109</v>
      </c>
      <c r="D54" s="320" t="s">
        <v>456</v>
      </c>
      <c r="E54" s="321">
        <v>40000</v>
      </c>
      <c r="F54" s="321">
        <v>0</v>
      </c>
      <c r="G54" s="321">
        <v>0</v>
      </c>
      <c r="H54" s="321">
        <v>0</v>
      </c>
      <c r="I54" s="321">
        <v>0</v>
      </c>
      <c r="J54" s="321">
        <v>0</v>
      </c>
      <c r="K54" s="321">
        <v>0</v>
      </c>
      <c r="L54" s="321">
        <v>0</v>
      </c>
      <c r="M54" s="321">
        <v>0</v>
      </c>
      <c r="N54" s="321">
        <v>40000</v>
      </c>
      <c r="O54" s="321">
        <v>0</v>
      </c>
      <c r="P54" s="323" t="s">
        <v>385</v>
      </c>
    </row>
    <row r="55" spans="1:16" ht="33.75">
      <c r="A55" s="318" t="s">
        <v>457</v>
      </c>
      <c r="B55" s="319">
        <v>921</v>
      </c>
      <c r="C55" s="319">
        <v>92109</v>
      </c>
      <c r="D55" s="320" t="s">
        <v>458</v>
      </c>
      <c r="E55" s="321">
        <v>1000000</v>
      </c>
      <c r="F55" s="321">
        <v>0</v>
      </c>
      <c r="G55" s="321">
        <v>0</v>
      </c>
      <c r="H55" s="321">
        <v>0</v>
      </c>
      <c r="I55" s="321">
        <v>0</v>
      </c>
      <c r="J55" s="321">
        <v>0</v>
      </c>
      <c r="K55" s="321">
        <v>0</v>
      </c>
      <c r="L55" s="321">
        <v>0</v>
      </c>
      <c r="M55" s="321">
        <v>0</v>
      </c>
      <c r="N55" s="321">
        <v>0</v>
      </c>
      <c r="O55" s="321">
        <v>500000</v>
      </c>
      <c r="P55" s="323" t="s">
        <v>385</v>
      </c>
    </row>
    <row r="56" spans="1:16" ht="45">
      <c r="A56" s="318" t="s">
        <v>459</v>
      </c>
      <c r="B56" s="319">
        <v>921</v>
      </c>
      <c r="C56" s="319">
        <v>92120</v>
      </c>
      <c r="D56" s="320" t="s">
        <v>460</v>
      </c>
      <c r="E56" s="321">
        <v>24000</v>
      </c>
      <c r="F56" s="321">
        <v>24000</v>
      </c>
      <c r="G56" s="321">
        <v>0</v>
      </c>
      <c r="H56" s="321">
        <v>24000</v>
      </c>
      <c r="I56" s="321">
        <v>0</v>
      </c>
      <c r="J56" s="321">
        <v>0</v>
      </c>
      <c r="K56" s="321">
        <v>0</v>
      </c>
      <c r="L56" s="321">
        <v>0</v>
      </c>
      <c r="M56" s="321">
        <v>0</v>
      </c>
      <c r="N56" s="321">
        <v>0</v>
      </c>
      <c r="O56" s="321">
        <v>0</v>
      </c>
      <c r="P56" s="323" t="s">
        <v>385</v>
      </c>
    </row>
    <row r="57" spans="1:16" ht="33.75">
      <c r="A57" s="318" t="s">
        <v>461</v>
      </c>
      <c r="B57" s="319">
        <v>921</v>
      </c>
      <c r="C57" s="319">
        <v>92120</v>
      </c>
      <c r="D57" s="320" t="s">
        <v>462</v>
      </c>
      <c r="E57" s="321">
        <v>600000</v>
      </c>
      <c r="F57" s="321">
        <v>0</v>
      </c>
      <c r="G57" s="321">
        <v>0</v>
      </c>
      <c r="H57" s="321">
        <v>0</v>
      </c>
      <c r="I57" s="321">
        <v>0</v>
      </c>
      <c r="J57" s="321">
        <v>0</v>
      </c>
      <c r="K57" s="321">
        <v>0</v>
      </c>
      <c r="L57" s="321">
        <v>0</v>
      </c>
      <c r="M57" s="321">
        <v>300000</v>
      </c>
      <c r="N57" s="321">
        <v>300000</v>
      </c>
      <c r="O57" s="321">
        <v>0</v>
      </c>
      <c r="P57" s="323" t="s">
        <v>385</v>
      </c>
    </row>
    <row r="58" spans="1:16" s="84" customFormat="1" ht="42.75" customHeight="1">
      <c r="A58" s="318">
        <v>30</v>
      </c>
      <c r="B58" s="319">
        <v>900</v>
      </c>
      <c r="C58" s="319">
        <v>90001</v>
      </c>
      <c r="D58" s="335" t="s">
        <v>538</v>
      </c>
      <c r="E58" s="321">
        <v>500000</v>
      </c>
      <c r="F58" s="321">
        <v>500000</v>
      </c>
      <c r="G58" s="321">
        <v>0</v>
      </c>
      <c r="H58" s="321">
        <v>500000</v>
      </c>
      <c r="I58" s="321">
        <v>0</v>
      </c>
      <c r="J58" s="321">
        <v>0</v>
      </c>
      <c r="K58" s="321">
        <v>0</v>
      </c>
      <c r="L58" s="321">
        <v>0</v>
      </c>
      <c r="M58" s="321">
        <v>0</v>
      </c>
      <c r="N58" s="321">
        <v>0</v>
      </c>
      <c r="O58" s="321">
        <v>0</v>
      </c>
      <c r="P58" s="323" t="s">
        <v>385</v>
      </c>
    </row>
    <row r="59" spans="1:16" ht="36.75" customHeight="1">
      <c r="A59" s="318">
        <v>31</v>
      </c>
      <c r="B59" s="319">
        <v>700</v>
      </c>
      <c r="C59" s="319">
        <v>70095</v>
      </c>
      <c r="D59" s="320" t="s">
        <v>463</v>
      </c>
      <c r="E59" s="321">
        <v>260000</v>
      </c>
      <c r="F59" s="321">
        <v>0</v>
      </c>
      <c r="G59" s="321">
        <v>0</v>
      </c>
      <c r="H59" s="321">
        <v>260000</v>
      </c>
      <c r="I59" s="321">
        <v>0</v>
      </c>
      <c r="J59" s="321">
        <v>0</v>
      </c>
      <c r="K59" s="321">
        <v>0</v>
      </c>
      <c r="L59" s="321">
        <v>0</v>
      </c>
      <c r="M59" s="321">
        <v>0</v>
      </c>
      <c r="N59" s="321">
        <v>0</v>
      </c>
      <c r="O59" s="321">
        <v>0</v>
      </c>
      <c r="P59" s="323" t="s">
        <v>385</v>
      </c>
    </row>
    <row r="60" spans="1:16" ht="46.5" customHeight="1">
      <c r="A60" s="318">
        <v>32</v>
      </c>
      <c r="B60" s="319">
        <v>700</v>
      </c>
      <c r="C60" s="319">
        <v>70095</v>
      </c>
      <c r="D60" s="320" t="s">
        <v>464</v>
      </c>
      <c r="E60" s="321">
        <v>80000</v>
      </c>
      <c r="F60" s="321">
        <v>0</v>
      </c>
      <c r="G60" s="321">
        <v>0</v>
      </c>
      <c r="H60" s="321">
        <v>80000</v>
      </c>
      <c r="I60" s="321">
        <v>0</v>
      </c>
      <c r="J60" s="321">
        <v>0</v>
      </c>
      <c r="K60" s="321">
        <v>0</v>
      </c>
      <c r="L60" s="321">
        <v>0</v>
      </c>
      <c r="M60" s="321">
        <v>0</v>
      </c>
      <c r="N60" s="321">
        <v>0</v>
      </c>
      <c r="O60" s="321">
        <v>0</v>
      </c>
      <c r="P60" s="323" t="s">
        <v>385</v>
      </c>
    </row>
    <row r="61" spans="1:16" ht="43.5" customHeight="1">
      <c r="A61" s="318">
        <v>33</v>
      </c>
      <c r="B61" s="319">
        <v>750</v>
      </c>
      <c r="C61" s="319">
        <v>75023</v>
      </c>
      <c r="D61" s="320" t="s">
        <v>465</v>
      </c>
      <c r="E61" s="321">
        <v>77000</v>
      </c>
      <c r="F61" s="321">
        <v>77000</v>
      </c>
      <c r="G61" s="321">
        <v>0</v>
      </c>
      <c r="H61" s="321">
        <v>77000</v>
      </c>
      <c r="I61" s="321">
        <v>0</v>
      </c>
      <c r="J61" s="321">
        <v>0</v>
      </c>
      <c r="K61" s="321">
        <v>0</v>
      </c>
      <c r="L61" s="321">
        <v>0</v>
      </c>
      <c r="M61" s="321">
        <v>0</v>
      </c>
      <c r="N61" s="321">
        <v>0</v>
      </c>
      <c r="O61" s="321">
        <v>0</v>
      </c>
      <c r="P61" s="323" t="s">
        <v>385</v>
      </c>
    </row>
    <row r="62" spans="1:16" ht="40.5" customHeight="1">
      <c r="A62" s="318">
        <v>34</v>
      </c>
      <c r="B62" s="319">
        <v>750</v>
      </c>
      <c r="C62" s="319">
        <v>75075</v>
      </c>
      <c r="D62" s="320" t="s">
        <v>466</v>
      </c>
      <c r="E62" s="321">
        <v>20000</v>
      </c>
      <c r="F62" s="321">
        <v>20000</v>
      </c>
      <c r="G62" s="321">
        <v>0</v>
      </c>
      <c r="H62" s="321">
        <v>20000</v>
      </c>
      <c r="I62" s="321">
        <v>0</v>
      </c>
      <c r="J62" s="321">
        <v>0</v>
      </c>
      <c r="K62" s="321">
        <v>0</v>
      </c>
      <c r="L62" s="321">
        <v>0</v>
      </c>
      <c r="M62" s="321">
        <v>0</v>
      </c>
      <c r="N62" s="321">
        <v>0</v>
      </c>
      <c r="O62" s="321">
        <v>0</v>
      </c>
      <c r="P62" s="323" t="s">
        <v>385</v>
      </c>
    </row>
    <row r="63" spans="1:16" ht="47.25" customHeight="1">
      <c r="A63" s="318">
        <v>35</v>
      </c>
      <c r="B63" s="319">
        <v>801</v>
      </c>
      <c r="C63" s="319">
        <v>80120</v>
      </c>
      <c r="D63" s="320" t="s">
        <v>467</v>
      </c>
      <c r="E63" s="321">
        <v>10000</v>
      </c>
      <c r="F63" s="321">
        <v>10000</v>
      </c>
      <c r="G63" s="321">
        <v>0</v>
      </c>
      <c r="H63" s="321">
        <v>10000</v>
      </c>
      <c r="I63" s="321">
        <v>0</v>
      </c>
      <c r="J63" s="321">
        <v>0</v>
      </c>
      <c r="K63" s="321">
        <v>0</v>
      </c>
      <c r="L63" s="321">
        <v>0</v>
      </c>
      <c r="M63" s="321">
        <v>0</v>
      </c>
      <c r="N63" s="321">
        <v>0</v>
      </c>
      <c r="O63" s="321">
        <v>0</v>
      </c>
      <c r="P63" s="323" t="s">
        <v>385</v>
      </c>
    </row>
    <row r="64" spans="1:16" ht="36.75" customHeight="1">
      <c r="A64" s="318">
        <v>36</v>
      </c>
      <c r="B64" s="319">
        <v>852</v>
      </c>
      <c r="C64" s="319">
        <v>85219</v>
      </c>
      <c r="D64" s="320" t="s">
        <v>466</v>
      </c>
      <c r="E64" s="321">
        <v>4200</v>
      </c>
      <c r="F64" s="321">
        <v>4200</v>
      </c>
      <c r="G64" s="321">
        <v>0</v>
      </c>
      <c r="H64" s="321">
        <v>4200</v>
      </c>
      <c r="I64" s="321">
        <v>0</v>
      </c>
      <c r="J64" s="321">
        <v>0</v>
      </c>
      <c r="K64" s="321">
        <v>0</v>
      </c>
      <c r="L64" s="321">
        <v>0</v>
      </c>
      <c r="M64" s="321">
        <v>0</v>
      </c>
      <c r="N64" s="321">
        <v>0</v>
      </c>
      <c r="O64" s="321">
        <v>0</v>
      </c>
      <c r="P64" s="323" t="s">
        <v>385</v>
      </c>
    </row>
    <row r="65" spans="1:16" ht="37.5" customHeight="1">
      <c r="A65" s="318">
        <v>37</v>
      </c>
      <c r="B65" s="319">
        <v>854</v>
      </c>
      <c r="C65" s="319">
        <v>85401</v>
      </c>
      <c r="D65" s="320" t="s">
        <v>468</v>
      </c>
      <c r="E65" s="321">
        <v>4000</v>
      </c>
      <c r="F65" s="321">
        <v>4000</v>
      </c>
      <c r="G65" s="321">
        <v>0</v>
      </c>
      <c r="H65" s="321">
        <v>4000</v>
      </c>
      <c r="I65" s="321">
        <v>0</v>
      </c>
      <c r="J65" s="321">
        <v>0</v>
      </c>
      <c r="K65" s="321">
        <v>0</v>
      </c>
      <c r="L65" s="321">
        <v>0</v>
      </c>
      <c r="M65" s="321">
        <v>0</v>
      </c>
      <c r="N65" s="321">
        <v>0</v>
      </c>
      <c r="O65" s="321">
        <v>0</v>
      </c>
      <c r="P65" s="323" t="s">
        <v>385</v>
      </c>
    </row>
    <row r="66" spans="1:16" ht="45">
      <c r="A66" s="318">
        <v>38</v>
      </c>
      <c r="B66" s="319">
        <v>854</v>
      </c>
      <c r="C66" s="319">
        <v>85417</v>
      </c>
      <c r="D66" s="320" t="s">
        <v>469</v>
      </c>
      <c r="E66" s="321">
        <v>10000</v>
      </c>
      <c r="F66" s="321">
        <v>10000</v>
      </c>
      <c r="G66" s="321">
        <v>0</v>
      </c>
      <c r="H66" s="321">
        <v>10000</v>
      </c>
      <c r="I66" s="321">
        <v>0</v>
      </c>
      <c r="J66" s="321">
        <v>0</v>
      </c>
      <c r="K66" s="321">
        <v>0</v>
      </c>
      <c r="L66" s="321">
        <v>0</v>
      </c>
      <c r="M66" s="321">
        <v>0</v>
      </c>
      <c r="N66" s="321">
        <v>0</v>
      </c>
      <c r="O66" s="321">
        <v>0</v>
      </c>
      <c r="P66" s="323" t="s">
        <v>385</v>
      </c>
    </row>
    <row r="67" spans="1:16" ht="35.25" customHeight="1">
      <c r="A67" s="329">
        <v>39</v>
      </c>
      <c r="B67" s="330">
        <v>754</v>
      </c>
      <c r="C67" s="330">
        <v>75416</v>
      </c>
      <c r="D67" s="331" t="s">
        <v>509</v>
      </c>
      <c r="E67" s="321">
        <v>55000</v>
      </c>
      <c r="F67" s="321">
        <v>0</v>
      </c>
      <c r="G67" s="321">
        <v>0</v>
      </c>
      <c r="H67" s="321">
        <v>55000</v>
      </c>
      <c r="I67" s="332">
        <v>0</v>
      </c>
      <c r="J67" s="332">
        <v>0</v>
      </c>
      <c r="K67" s="332">
        <v>0</v>
      </c>
      <c r="L67" s="332">
        <v>0</v>
      </c>
      <c r="M67" s="332">
        <v>0</v>
      </c>
      <c r="N67" s="332">
        <v>0</v>
      </c>
      <c r="O67" s="332">
        <v>0</v>
      </c>
      <c r="P67" s="323" t="s">
        <v>385</v>
      </c>
    </row>
    <row r="68" spans="1:16" ht="33.75" customHeight="1">
      <c r="A68" s="329">
        <v>40</v>
      </c>
      <c r="B68" s="330">
        <v>801</v>
      </c>
      <c r="C68" s="330">
        <v>80120</v>
      </c>
      <c r="D68" s="331" t="s">
        <v>510</v>
      </c>
      <c r="E68" s="321">
        <v>100000</v>
      </c>
      <c r="F68" s="321">
        <v>0</v>
      </c>
      <c r="G68" s="321">
        <v>0</v>
      </c>
      <c r="H68" s="321">
        <v>100000</v>
      </c>
      <c r="I68" s="332">
        <v>0</v>
      </c>
      <c r="J68" s="332">
        <v>0</v>
      </c>
      <c r="K68" s="332">
        <v>0</v>
      </c>
      <c r="L68" s="332">
        <v>0</v>
      </c>
      <c r="M68" s="332">
        <v>0</v>
      </c>
      <c r="N68" s="332">
        <v>0</v>
      </c>
      <c r="O68" s="332">
        <v>0</v>
      </c>
      <c r="P68" s="323" t="s">
        <v>385</v>
      </c>
    </row>
    <row r="69" spans="1:16" ht="33.75" customHeight="1" thickBot="1">
      <c r="A69" s="329">
        <v>41</v>
      </c>
      <c r="B69" s="330">
        <v>851</v>
      </c>
      <c r="C69" s="330">
        <v>85121</v>
      </c>
      <c r="D69" s="331" t="s">
        <v>516</v>
      </c>
      <c r="E69" s="416">
        <v>50000</v>
      </c>
      <c r="F69" s="416">
        <v>0</v>
      </c>
      <c r="G69" s="416">
        <v>0</v>
      </c>
      <c r="H69" s="416">
        <v>50000</v>
      </c>
      <c r="I69" s="332">
        <v>0</v>
      </c>
      <c r="J69" s="332">
        <v>0</v>
      </c>
      <c r="K69" s="332">
        <v>0</v>
      </c>
      <c r="L69" s="332">
        <v>0</v>
      </c>
      <c r="M69" s="332">
        <v>0</v>
      </c>
      <c r="N69" s="332">
        <v>0</v>
      </c>
      <c r="O69" s="332">
        <v>0</v>
      </c>
      <c r="P69" s="323" t="s">
        <v>385</v>
      </c>
    </row>
    <row r="70" spans="1:16" ht="13.5" thickBot="1">
      <c r="A70" s="441" t="s">
        <v>128</v>
      </c>
      <c r="B70" s="433"/>
      <c r="C70" s="433"/>
      <c r="D70" s="433"/>
      <c r="E70" s="341">
        <f>SUM(E12:E69)</f>
        <v>55758001</v>
      </c>
      <c r="F70" s="341">
        <f>SUM(F12:F69)</f>
        <v>8010447</v>
      </c>
      <c r="G70" s="341">
        <f>SUM(G12:G68)</f>
        <v>0</v>
      </c>
      <c r="H70" s="341">
        <f aca="true" t="shared" si="0" ref="H70:O70">SUM(H12:H69)</f>
        <v>4553962</v>
      </c>
      <c r="I70" s="341">
        <f t="shared" si="0"/>
        <v>470763</v>
      </c>
      <c r="J70" s="341">
        <f t="shared" si="0"/>
        <v>0</v>
      </c>
      <c r="K70" s="341">
        <f t="shared" si="0"/>
        <v>3530722</v>
      </c>
      <c r="L70" s="341">
        <f t="shared" si="0"/>
        <v>0</v>
      </c>
      <c r="M70" s="341">
        <f t="shared" si="0"/>
        <v>13312777</v>
      </c>
      <c r="N70" s="341">
        <f t="shared" si="0"/>
        <v>13152777</v>
      </c>
      <c r="O70" s="341">
        <f t="shared" si="0"/>
        <v>14252000</v>
      </c>
      <c r="P70" s="342" t="s">
        <v>46</v>
      </c>
    </row>
    <row r="71" spans="1:16" ht="13.5" thickBot="1">
      <c r="A71" s="25" t="s">
        <v>71</v>
      </c>
      <c r="B71" s="25"/>
      <c r="C71" s="25"/>
      <c r="D71" s="25"/>
      <c r="E71" s="25"/>
      <c r="F71" s="25"/>
      <c r="G71" s="467">
        <f>SUM(G70:H70)</f>
        <v>4553962</v>
      </c>
      <c r="H71" s="468"/>
      <c r="I71" s="25"/>
      <c r="J71" s="25"/>
      <c r="K71" s="25"/>
      <c r="L71" s="25"/>
      <c r="M71" s="25"/>
      <c r="N71" s="25"/>
      <c r="O71" s="25"/>
      <c r="P71" s="25"/>
    </row>
    <row r="72" spans="1:16" ht="12.75">
      <c r="A72" s="25" t="s">
        <v>68</v>
      </c>
      <c r="B72" s="25"/>
      <c r="C72" s="25"/>
      <c r="D72" s="25"/>
      <c r="E72" s="25"/>
      <c r="F72" s="25"/>
      <c r="G72" s="25"/>
      <c r="H72" s="206"/>
      <c r="I72" s="25"/>
      <c r="J72" s="25"/>
      <c r="K72" s="25"/>
      <c r="L72" s="25"/>
      <c r="M72" s="25"/>
      <c r="N72" s="25"/>
      <c r="O72" s="25"/>
      <c r="P72" s="25"/>
    </row>
    <row r="73" spans="1:16" ht="12.75">
      <c r="A73" s="25" t="s">
        <v>69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ht="12.75">
      <c r="A74" s="25" t="s">
        <v>70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</row>
    <row r="78" spans="1:16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1:16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</row>
    <row r="85" spans="1:16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16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6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16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</row>
  </sheetData>
  <mergeCells count="19">
    <mergeCell ref="G71:H71"/>
    <mergeCell ref="L8:L10"/>
    <mergeCell ref="A6:A10"/>
    <mergeCell ref="B6:B10"/>
    <mergeCell ref="C6:C10"/>
    <mergeCell ref="D6:D10"/>
    <mergeCell ref="F7:F10"/>
    <mergeCell ref="E6:E10"/>
    <mergeCell ref="G8:G10"/>
    <mergeCell ref="H8:H10"/>
    <mergeCell ref="A70:D70"/>
    <mergeCell ref="A4:P4"/>
    <mergeCell ref="F6:O6"/>
    <mergeCell ref="P6:P10"/>
    <mergeCell ref="G7:L7"/>
    <mergeCell ref="M7:M10"/>
    <mergeCell ref="N7:N10"/>
    <mergeCell ref="O7:O10"/>
    <mergeCell ref="I8:K10"/>
  </mergeCells>
  <printOptions horizontalCentered="1"/>
  <pageMargins left="0.19" right="0.21" top="0.59" bottom="0.23" header="0.55" footer="0.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="75" zoomScaleNormal="75" workbookViewId="0" topLeftCell="A29">
      <selection activeCell="F29" sqref="F29"/>
    </sheetView>
  </sheetViews>
  <sheetFormatPr defaultColWidth="9.00390625" defaultRowHeight="12.75"/>
  <cols>
    <col min="1" max="1" width="4.25390625" style="1" customWidth="1"/>
    <col min="2" max="2" width="7.75390625" style="1" customWidth="1"/>
    <col min="3" max="3" width="6.375" style="1" customWidth="1"/>
    <col min="4" max="4" width="28.375" style="1" customWidth="1"/>
    <col min="5" max="5" width="18.125" style="1" customWidth="1"/>
    <col min="6" max="6" width="15.875" style="1" customWidth="1"/>
    <col min="7" max="7" width="14.75390625" style="1" customWidth="1"/>
    <col min="8" max="8" width="15.875" style="84" customWidth="1"/>
    <col min="9" max="9" width="13.375" style="1" customWidth="1"/>
    <col min="10" max="10" width="12.00390625" style="1" customWidth="1"/>
    <col min="11" max="11" width="14.875" style="1" customWidth="1"/>
    <col min="12" max="12" width="13.875" style="1" customWidth="1"/>
    <col min="13" max="13" width="18.625" style="3" customWidth="1"/>
    <col min="14" max="16384" width="9.125" style="1" customWidth="1"/>
  </cols>
  <sheetData>
    <row r="1" spans="1:13" ht="12.75">
      <c r="A1" s="25"/>
      <c r="B1" s="25"/>
      <c r="C1" s="25"/>
      <c r="D1" s="25"/>
      <c r="E1" s="25"/>
      <c r="F1" s="25"/>
      <c r="G1" s="23" t="s">
        <v>523</v>
      </c>
      <c r="H1" s="25"/>
      <c r="I1" s="25"/>
      <c r="J1" s="25"/>
      <c r="K1" s="25"/>
      <c r="L1" s="25"/>
      <c r="M1" s="52"/>
    </row>
    <row r="2" spans="1:13" ht="12.75">
      <c r="A2" s="25"/>
      <c r="B2" s="25"/>
      <c r="C2" s="25"/>
      <c r="D2" s="25"/>
      <c r="E2" s="25"/>
      <c r="F2" s="25"/>
      <c r="G2" s="23" t="s">
        <v>521</v>
      </c>
      <c r="H2" s="25"/>
      <c r="I2" s="25"/>
      <c r="J2" s="25"/>
      <c r="K2" s="25"/>
      <c r="L2" s="25"/>
      <c r="M2" s="52"/>
    </row>
    <row r="3" spans="1:13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52"/>
    </row>
    <row r="4" spans="1:13" ht="32.25" customHeight="1">
      <c r="A4" s="447" t="s">
        <v>471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73"/>
      <c r="M4" s="473"/>
    </row>
    <row r="5" spans="1:13" ht="10.5" customHeight="1" thickBot="1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26" t="s">
        <v>40</v>
      </c>
      <c r="L5" s="25"/>
      <c r="M5" s="52"/>
    </row>
    <row r="6" spans="1:13" s="10" customFormat="1" ht="19.5" customHeight="1">
      <c r="A6" s="469" t="s">
        <v>60</v>
      </c>
      <c r="B6" s="471" t="s">
        <v>2</v>
      </c>
      <c r="C6" s="471" t="s">
        <v>39</v>
      </c>
      <c r="D6" s="435" t="s">
        <v>136</v>
      </c>
      <c r="E6" s="435" t="s">
        <v>131</v>
      </c>
      <c r="F6" s="435" t="s">
        <v>74</v>
      </c>
      <c r="G6" s="435"/>
      <c r="H6" s="435"/>
      <c r="I6" s="435"/>
      <c r="J6" s="435"/>
      <c r="K6" s="435"/>
      <c r="L6" s="435"/>
      <c r="M6" s="464" t="s">
        <v>134</v>
      </c>
    </row>
    <row r="7" spans="1:13" s="10" customFormat="1" ht="19.5" customHeight="1">
      <c r="A7" s="470"/>
      <c r="B7" s="472"/>
      <c r="C7" s="472"/>
      <c r="D7" s="466"/>
      <c r="E7" s="466"/>
      <c r="F7" s="466" t="s">
        <v>470</v>
      </c>
      <c r="G7" s="466" t="s">
        <v>174</v>
      </c>
      <c r="H7" s="466"/>
      <c r="I7" s="466"/>
      <c r="J7" s="466"/>
      <c r="K7" s="466"/>
      <c r="L7" s="466"/>
      <c r="M7" s="465"/>
    </row>
    <row r="8" spans="1:13" s="10" customFormat="1" ht="29.25" customHeight="1">
      <c r="A8" s="470"/>
      <c r="B8" s="472"/>
      <c r="C8" s="472"/>
      <c r="D8" s="466"/>
      <c r="E8" s="466"/>
      <c r="F8" s="466"/>
      <c r="G8" s="466" t="s">
        <v>135</v>
      </c>
      <c r="H8" s="466" t="s">
        <v>118</v>
      </c>
      <c r="I8" s="466" t="s">
        <v>137</v>
      </c>
      <c r="J8" s="466"/>
      <c r="K8" s="466"/>
      <c r="L8" s="466" t="s">
        <v>119</v>
      </c>
      <c r="M8" s="465"/>
    </row>
    <row r="9" spans="1:13" s="10" customFormat="1" ht="19.5" customHeight="1">
      <c r="A9" s="470"/>
      <c r="B9" s="472"/>
      <c r="C9" s="472"/>
      <c r="D9" s="466"/>
      <c r="E9" s="466"/>
      <c r="F9" s="466"/>
      <c r="G9" s="466"/>
      <c r="H9" s="466"/>
      <c r="I9" s="466"/>
      <c r="J9" s="466"/>
      <c r="K9" s="466"/>
      <c r="L9" s="466"/>
      <c r="M9" s="465"/>
    </row>
    <row r="10" spans="1:13" s="10" customFormat="1" ht="39.75" customHeight="1">
      <c r="A10" s="470"/>
      <c r="B10" s="472"/>
      <c r="C10" s="472"/>
      <c r="D10" s="466"/>
      <c r="E10" s="466"/>
      <c r="F10" s="466"/>
      <c r="G10" s="466"/>
      <c r="H10" s="466"/>
      <c r="I10" s="466"/>
      <c r="J10" s="466"/>
      <c r="K10" s="466"/>
      <c r="L10" s="466"/>
      <c r="M10" s="465"/>
    </row>
    <row r="11" spans="1:13" ht="12" customHeight="1">
      <c r="A11" s="54">
        <v>1</v>
      </c>
      <c r="B11" s="50">
        <v>2</v>
      </c>
      <c r="C11" s="50">
        <v>3</v>
      </c>
      <c r="D11" s="259">
        <v>4</v>
      </c>
      <c r="E11" s="50">
        <v>5</v>
      </c>
      <c r="F11" s="50">
        <v>6</v>
      </c>
      <c r="G11" s="50">
        <v>7</v>
      </c>
      <c r="H11" s="50">
        <v>8</v>
      </c>
      <c r="I11" s="317" t="s">
        <v>380</v>
      </c>
      <c r="J11" s="317" t="s">
        <v>381</v>
      </c>
      <c r="K11" s="317" t="s">
        <v>382</v>
      </c>
      <c r="L11" s="50">
        <v>10</v>
      </c>
      <c r="M11" s="55">
        <v>11</v>
      </c>
    </row>
    <row r="12" spans="1:13" ht="67.5">
      <c r="A12" s="318">
        <v>1</v>
      </c>
      <c r="B12" s="319">
        <f>'[1]3'!B11</f>
        <v>600</v>
      </c>
      <c r="C12" s="319">
        <f>'[1]3'!C11</f>
        <v>60016</v>
      </c>
      <c r="D12" s="335" t="str">
        <f>'[1]3'!D11</f>
        <v>"Rewitalizacja zespołu parkowo-zamkowego 
i przebudowa infrastruktury ulicy Młyńskiej 
w Sławkowie"
Rok realizacji: 2007-2008</v>
      </c>
      <c r="E12" s="321">
        <f>'[1]3'!E11</f>
        <v>2039500</v>
      </c>
      <c r="F12" s="321">
        <f>'[1]3'!F11</f>
        <v>1680000</v>
      </c>
      <c r="G12" s="321">
        <f>'[1]3'!G11</f>
        <v>0</v>
      </c>
      <c r="H12" s="321">
        <f>'[1]3'!H11</f>
        <v>252000</v>
      </c>
      <c r="I12" s="321">
        <f>'[1]3'!I11</f>
        <v>168000</v>
      </c>
      <c r="J12" s="321">
        <f>'[1]3'!J11</f>
        <v>0</v>
      </c>
      <c r="K12" s="321">
        <f>'[1]3'!K11</f>
        <v>1260000</v>
      </c>
      <c r="L12" s="321">
        <f>'[1]3'!L11</f>
        <v>0</v>
      </c>
      <c r="M12" s="323" t="str">
        <f>'[1]3'!P11</f>
        <v>URZĄD MIASTA
SŁAWKÓW </v>
      </c>
    </row>
    <row r="13" spans="1:13" ht="67.5">
      <c r="A13" s="318">
        <v>2</v>
      </c>
      <c r="B13" s="319">
        <f>'[1]3'!B12</f>
        <v>900</v>
      </c>
      <c r="C13" s="319">
        <f>'[1]3'!C12</f>
        <v>90095</v>
      </c>
      <c r="D13" s="335" t="str">
        <f>'[1]3'!D12</f>
        <v>"Rewitalizacja zespołu parkowo-zamkowego 
i przebudowa infrastruktury ulicy Młyńskiej 
w Sławkowie"
Rok realizacji: 2007-2008</v>
      </c>
      <c r="E13" s="321">
        <f>'[1]3'!E12</f>
        <v>1205500</v>
      </c>
      <c r="F13" s="321">
        <f>'[1]3'!F12</f>
        <v>620000</v>
      </c>
      <c r="G13" s="321">
        <f>'[1]3'!G12</f>
        <v>0</v>
      </c>
      <c r="H13" s="321">
        <f>'[1]3'!H12</f>
        <v>93000</v>
      </c>
      <c r="I13" s="321">
        <f>'[1]3'!I12</f>
        <v>62000</v>
      </c>
      <c r="J13" s="321">
        <f>'[1]3'!J12</f>
        <v>0</v>
      </c>
      <c r="K13" s="321">
        <f>'[1]3'!K12</f>
        <v>465000</v>
      </c>
      <c r="L13" s="321">
        <f>'[1]3'!L12</f>
        <v>0</v>
      </c>
      <c r="M13" s="323" t="str">
        <f>'[1]3'!P12</f>
        <v>URZĄD MIASTA
SŁAWKÓW </v>
      </c>
    </row>
    <row r="14" spans="1:13" ht="56.25">
      <c r="A14" s="318">
        <v>3</v>
      </c>
      <c r="B14" s="319">
        <f>'[1]3'!B13</f>
        <v>600</v>
      </c>
      <c r="C14" s="319">
        <f>'[1]3'!C13</f>
        <v>60016</v>
      </c>
      <c r="D14" s="335" t="str">
        <f>'[1]3'!D13</f>
        <v>"Kompleksowa przebudowa ulic Mały Rynek 
- Kościelna - Biskupia - Piekarska 
- Staropocztowa"
Rok realizacji: 2007-2008</v>
      </c>
      <c r="E14" s="321">
        <f>'[1]3'!E13</f>
        <v>2200000</v>
      </c>
      <c r="F14" s="321">
        <f>'[1]3'!F13</f>
        <v>1100000</v>
      </c>
      <c r="G14" s="321">
        <f>'[1]3'!G13</f>
        <v>0</v>
      </c>
      <c r="H14" s="321">
        <f>'[1]3'!H13</f>
        <v>165000</v>
      </c>
      <c r="I14" s="321">
        <f>'[1]3'!I13</f>
        <v>110000</v>
      </c>
      <c r="J14" s="321">
        <f>'[1]3'!J13</f>
        <v>0</v>
      </c>
      <c r="K14" s="321">
        <f>'[1]3'!K13</f>
        <v>825000</v>
      </c>
      <c r="L14" s="321">
        <f>'[1]3'!L13</f>
        <v>0</v>
      </c>
      <c r="M14" s="323" t="str">
        <f>'[1]3'!P13</f>
        <v>URZĄD MIASTA
SŁAWKÓW </v>
      </c>
    </row>
    <row r="15" spans="1:13" ht="45">
      <c r="A15" s="318">
        <v>4</v>
      </c>
      <c r="B15" s="319">
        <f>'[1]3'!B14</f>
        <v>600</v>
      </c>
      <c r="C15" s="319">
        <f>'[1]3'!C14</f>
        <v>60016</v>
      </c>
      <c r="D15" s="335" t="str">
        <f>'[1]3'!D14</f>
        <v>"Budowa nowych miejsc parkingowych 
na Rynku"
Rok realizacji: 2007</v>
      </c>
      <c r="E15" s="321">
        <f>'[1]3'!E14</f>
        <v>300000</v>
      </c>
      <c r="F15" s="321">
        <f>'[1]3'!F14</f>
        <v>300000</v>
      </c>
      <c r="G15" s="321">
        <f>'[1]3'!G14</f>
        <v>0</v>
      </c>
      <c r="H15" s="321">
        <f>'[1]3'!H14</f>
        <v>300000</v>
      </c>
      <c r="I15" s="321">
        <f>'[1]3'!I14</f>
        <v>0</v>
      </c>
      <c r="J15" s="321">
        <f>'[1]3'!J14</f>
        <v>0</v>
      </c>
      <c r="K15" s="321">
        <f>'[1]3'!K14</f>
        <v>0</v>
      </c>
      <c r="L15" s="321">
        <f>'[1]3'!L14</f>
        <v>0</v>
      </c>
      <c r="M15" s="323" t="str">
        <f>'[1]3'!P14</f>
        <v>URZĄD MIASTA
SŁAWKÓW </v>
      </c>
    </row>
    <row r="16" spans="1:13" ht="44.25" customHeight="1">
      <c r="A16" s="318">
        <v>5</v>
      </c>
      <c r="B16" s="319">
        <f>'[1]3'!B15</f>
        <v>600</v>
      </c>
      <c r="C16" s="319">
        <f>'[1]3'!C15</f>
        <v>60016</v>
      </c>
      <c r="D16" s="335" t="str">
        <f>'[1]3'!D15</f>
        <v>"Modernizacja ulicy Wrocławskiej"
Rok realizacji: 2007-2008</v>
      </c>
      <c r="E16" s="321">
        <f>'[1]3'!E15</f>
        <v>400000</v>
      </c>
      <c r="F16" s="321">
        <f>'[1]3'!F15</f>
        <v>200000</v>
      </c>
      <c r="G16" s="321">
        <f>'[1]3'!G15</f>
        <v>0</v>
      </c>
      <c r="H16" s="321">
        <f>'[1]3'!H15</f>
        <v>200000</v>
      </c>
      <c r="I16" s="321">
        <f>'[1]3'!I15</f>
        <v>0</v>
      </c>
      <c r="J16" s="321">
        <f>'[1]3'!J15</f>
        <v>0</v>
      </c>
      <c r="K16" s="321">
        <f>'[1]3'!K15</f>
        <v>0</v>
      </c>
      <c r="L16" s="321">
        <f>'[1]3'!L15</f>
        <v>0</v>
      </c>
      <c r="M16" s="323" t="str">
        <f>'[1]3'!P15</f>
        <v>URZĄD MIASTA
SŁAWKÓW </v>
      </c>
    </row>
    <row r="17" spans="1:13" ht="45">
      <c r="A17" s="318">
        <v>6</v>
      </c>
      <c r="B17" s="319">
        <f>'[1]3'!B16</f>
        <v>600</v>
      </c>
      <c r="C17" s="319">
        <f>'[1]3'!C16</f>
        <v>60016</v>
      </c>
      <c r="D17" s="335" t="str">
        <f>'[1]3'!D16</f>
        <v>Opracowanie dokumentacji  technicznej zadania "Budowa parkingu przy ulicy Łosińskiej"
Rok realizacji: 2007</v>
      </c>
      <c r="E17" s="321">
        <f>'[1]3'!E16</f>
        <v>5000</v>
      </c>
      <c r="F17" s="321">
        <f>'[1]3'!F16</f>
        <v>5000</v>
      </c>
      <c r="G17" s="321">
        <f>'[1]3'!G16</f>
        <v>0</v>
      </c>
      <c r="H17" s="321">
        <f>'[1]3'!H16</f>
        <v>5000</v>
      </c>
      <c r="I17" s="321">
        <f>'[1]3'!I16</f>
        <v>0</v>
      </c>
      <c r="J17" s="321">
        <f>'[1]3'!J16</f>
        <v>0</v>
      </c>
      <c r="K17" s="321">
        <f>'[1]3'!K16</f>
        <v>0</v>
      </c>
      <c r="L17" s="321">
        <f>'[1]3'!L16</f>
        <v>0</v>
      </c>
      <c r="M17" s="323" t="str">
        <f>'[1]3'!P16</f>
        <v>URZĄD MIASTA
SŁAWKÓW </v>
      </c>
    </row>
    <row r="18" spans="1:13" ht="33.75">
      <c r="A18" s="318">
        <v>7</v>
      </c>
      <c r="B18" s="319">
        <f>'[1]3'!B17</f>
        <v>600</v>
      </c>
      <c r="C18" s="319">
        <f>'[1]3'!C17</f>
        <v>60016</v>
      </c>
      <c r="D18" s="335" t="str">
        <f>'[1]3'!D17</f>
        <v>"Budowa parkingu przy ulicy Łosińskiej"
Rok realizacji: 2007</v>
      </c>
      <c r="E18" s="321">
        <f>'[1]3'!E17</f>
        <v>95000</v>
      </c>
      <c r="F18" s="321">
        <f>'[1]3'!F17</f>
        <v>95000</v>
      </c>
      <c r="G18" s="321">
        <f>'[1]3'!G17</f>
        <v>0</v>
      </c>
      <c r="H18" s="321">
        <f>'[1]3'!H17</f>
        <v>95000</v>
      </c>
      <c r="I18" s="321">
        <f>'[1]3'!I17</f>
        <v>0</v>
      </c>
      <c r="J18" s="321">
        <f>'[1]3'!J17</f>
        <v>0</v>
      </c>
      <c r="K18" s="321">
        <f>'[1]3'!K17</f>
        <v>0</v>
      </c>
      <c r="L18" s="321">
        <f>'[1]3'!L17</f>
        <v>0</v>
      </c>
      <c r="M18" s="323" t="str">
        <f>'[1]3'!P17</f>
        <v>URZĄD MIASTA
SŁAWKÓW </v>
      </c>
    </row>
    <row r="19" spans="1:13" ht="68.25" thickBot="1">
      <c r="A19" s="393">
        <v>8</v>
      </c>
      <c r="B19" s="394">
        <f>'[1]3'!B18</f>
        <v>600</v>
      </c>
      <c r="C19" s="394">
        <f>'[1]3'!C18</f>
        <v>60016</v>
      </c>
      <c r="D19" s="418" t="str">
        <f>'[1]3'!D18</f>
        <v>Opracowanie dokumentacji  technicznej zadania "Kompleksowe przygotowanie infrastruktury terenów budowlanych osiedla Stawki"
Rok realizacji: 2007</v>
      </c>
      <c r="E19" s="396">
        <f>'[1]3'!E18</f>
        <v>120000</v>
      </c>
      <c r="F19" s="396">
        <f>'[1]3'!F18</f>
        <v>120000</v>
      </c>
      <c r="G19" s="396">
        <f>'[1]3'!G18</f>
        <v>0</v>
      </c>
      <c r="H19" s="396">
        <f>'[1]3'!H18</f>
        <v>120000</v>
      </c>
      <c r="I19" s="396">
        <f>'[1]3'!I18</f>
        <v>0</v>
      </c>
      <c r="J19" s="396">
        <f>'[1]3'!J18</f>
        <v>0</v>
      </c>
      <c r="K19" s="396">
        <f>'[1]3'!K18</f>
        <v>0</v>
      </c>
      <c r="L19" s="396">
        <f>'[1]3'!L18</f>
        <v>0</v>
      </c>
      <c r="M19" s="398" t="str">
        <f>'[1]3'!P18</f>
        <v>URZĄD MIASTA
SŁAWKÓW </v>
      </c>
    </row>
    <row r="20" spans="1:13" ht="49.5" customHeight="1">
      <c r="A20" s="324">
        <v>9</v>
      </c>
      <c r="B20" s="325">
        <f>'[1]3'!B19</f>
        <v>600</v>
      </c>
      <c r="C20" s="325">
        <f>'[1]3'!C19</f>
        <v>60016</v>
      </c>
      <c r="D20" s="343" t="str">
        <f>'[1]3'!D19</f>
        <v>"Kompleksowe przygotowanie infrastruktury terenów budowlanych osiedla Stawki"
Rok realizacji: 2007-2012</v>
      </c>
      <c r="E20" s="327">
        <f>'[1]3'!E19</f>
        <v>3000000</v>
      </c>
      <c r="F20" s="327">
        <v>165000</v>
      </c>
      <c r="G20" s="327">
        <f>'[1]3'!G19</f>
        <v>0</v>
      </c>
      <c r="H20" s="327">
        <v>165000</v>
      </c>
      <c r="I20" s="327">
        <f>'[1]3'!I19</f>
        <v>0</v>
      </c>
      <c r="J20" s="327">
        <f>'[1]3'!J19</f>
        <v>0</v>
      </c>
      <c r="K20" s="327">
        <f>'[1]3'!K19</f>
        <v>0</v>
      </c>
      <c r="L20" s="327">
        <f>'[1]3'!L19</f>
        <v>0</v>
      </c>
      <c r="M20" s="328" t="str">
        <f>'[1]3'!P19</f>
        <v>URZĄD MIASTA
SŁAWKÓW </v>
      </c>
    </row>
    <row r="21" spans="1:13" ht="33.75">
      <c r="A21" s="318">
        <v>10</v>
      </c>
      <c r="B21" s="319">
        <f>'[1]3'!B20</f>
        <v>600</v>
      </c>
      <c r="C21" s="319">
        <f>'[1]3'!C20</f>
        <v>60016</v>
      </c>
      <c r="D21" s="335" t="str">
        <f>'[1]3'!D20</f>
        <v>"Modernizacja drogi na ulicy Fabrycznej"
Rok realizacji: 2006-2008</v>
      </c>
      <c r="E21" s="321">
        <f>'[1]3'!E20</f>
        <v>1510000</v>
      </c>
      <c r="F21" s="321">
        <f>'[1]3'!F20</f>
        <v>650000</v>
      </c>
      <c r="G21" s="321">
        <f>'[1]3'!G20</f>
        <v>0</v>
      </c>
      <c r="H21" s="321">
        <f>'[1]3'!H20</f>
        <v>97500</v>
      </c>
      <c r="I21" s="321">
        <f>'[1]3'!I20</f>
        <v>65000</v>
      </c>
      <c r="J21" s="321">
        <f>'[1]3'!J20</f>
        <v>0</v>
      </c>
      <c r="K21" s="321">
        <f>'[1]3'!K20</f>
        <v>487500</v>
      </c>
      <c r="L21" s="321">
        <f>'[1]3'!L20</f>
        <v>0</v>
      </c>
      <c r="M21" s="323" t="str">
        <f>'[1]3'!P20</f>
        <v>URZĄD MIASTA
SŁAWKÓW </v>
      </c>
    </row>
    <row r="22" spans="1:13" ht="56.25">
      <c r="A22" s="318">
        <v>11</v>
      </c>
      <c r="B22" s="319">
        <f>'[1]3'!B21</f>
        <v>600</v>
      </c>
      <c r="C22" s="319">
        <f>'[1]3'!C21</f>
        <v>60016</v>
      </c>
      <c r="D22" s="335" t="str">
        <f>'[1]3'!D21</f>
        <v>Opracowanie dokumentacji technicznej zadania "Budowa nowych miejsc parkingowych 
przy cmentarzu parafialnym"
Rok realizacji: 2007</v>
      </c>
      <c r="E22" s="321">
        <f>'[1]3'!E21</f>
        <v>16000</v>
      </c>
      <c r="F22" s="321">
        <f>'[1]3'!F21</f>
        <v>16000</v>
      </c>
      <c r="G22" s="321">
        <f>'[1]3'!G21</f>
        <v>0</v>
      </c>
      <c r="H22" s="321">
        <f>'[1]3'!H21</f>
        <v>16000</v>
      </c>
      <c r="I22" s="321">
        <f>'[1]3'!I21</f>
        <v>0</v>
      </c>
      <c r="J22" s="321">
        <f>'[1]3'!J21</f>
        <v>0</v>
      </c>
      <c r="K22" s="321">
        <f>'[1]3'!K21</f>
        <v>0</v>
      </c>
      <c r="L22" s="321">
        <f>'[1]3'!L21</f>
        <v>0</v>
      </c>
      <c r="M22" s="323" t="str">
        <f>'[1]3'!P21</f>
        <v>URZĄD MIASTA
SŁAWKÓW </v>
      </c>
    </row>
    <row r="23" spans="1:13" ht="56.25">
      <c r="A23" s="318">
        <v>12</v>
      </c>
      <c r="B23" s="319">
        <f>'[1]3'!B31</f>
        <v>750</v>
      </c>
      <c r="C23" s="319">
        <f>'[1]3'!C31</f>
        <v>75075</v>
      </c>
      <c r="D23" s="336" t="str">
        <f>'[1]3'!D31</f>
        <v>Projekt "System Elektronicznej Komunikacji Administracji Publicznej w Województwie Śląskim (SEKAP)"
Rok realizacji: 2007</v>
      </c>
      <c r="E23" s="322">
        <f>'[1]3'!E31</f>
        <v>33840</v>
      </c>
      <c r="F23" s="322">
        <f>'[1]3'!F31</f>
        <v>33840</v>
      </c>
      <c r="G23" s="322">
        <f>'[1]3'!G31</f>
        <v>0</v>
      </c>
      <c r="H23" s="322">
        <f>'[1]3'!H31</f>
        <v>33840</v>
      </c>
      <c r="I23" s="322">
        <f>'[1]3'!I31</f>
        <v>0</v>
      </c>
      <c r="J23" s="322">
        <f>'[1]3'!J31</f>
        <v>0</v>
      </c>
      <c r="K23" s="322">
        <f>'[1]3'!K31</f>
        <v>0</v>
      </c>
      <c r="L23" s="322">
        <f>'[1]3'!L31</f>
        <v>0</v>
      </c>
      <c r="M23" s="323" t="str">
        <f>'[1]3'!P31</f>
        <v>URZĄD MIASTA
SŁAWKÓW </v>
      </c>
    </row>
    <row r="24" spans="1:13" ht="67.5">
      <c r="A24" s="318">
        <v>13</v>
      </c>
      <c r="B24" s="319">
        <f>'[1]3'!B32</f>
        <v>801</v>
      </c>
      <c r="C24" s="319">
        <f>'[1]3'!C32</f>
        <v>80101</v>
      </c>
      <c r="D24" s="336" t="str">
        <f>'[1]3'!D32</f>
        <v>Opracowanie dokumentacji technicznej zadania "Przeprowadzenie kompleksowej termomodernizacji budynku Szkoły Podstawowej" 
Rok realizacji: 2007</v>
      </c>
      <c r="E24" s="322">
        <f>'[1]3'!E32</f>
        <v>32000</v>
      </c>
      <c r="F24" s="322">
        <f>'[1]3'!F32</f>
        <v>32000</v>
      </c>
      <c r="G24" s="322">
        <f>'[1]3'!G32</f>
        <v>0</v>
      </c>
      <c r="H24" s="322">
        <f>'[1]3'!H32</f>
        <v>32000</v>
      </c>
      <c r="I24" s="322">
        <f>'[1]3'!I32</f>
        <v>0</v>
      </c>
      <c r="J24" s="322">
        <f>'[1]3'!J32</f>
        <v>0</v>
      </c>
      <c r="K24" s="322">
        <f>'[1]3'!K32</f>
        <v>0</v>
      </c>
      <c r="L24" s="322">
        <f>'[1]3'!L32</f>
        <v>0</v>
      </c>
      <c r="M24" s="323" t="str">
        <f>'[1]3'!P32</f>
        <v>URZĄD MIASTA
SŁAWKÓW </v>
      </c>
    </row>
    <row r="25" spans="1:13" ht="53.25" customHeight="1">
      <c r="A25" s="318">
        <v>14</v>
      </c>
      <c r="B25" s="319">
        <f>'[1]3'!B33</f>
        <v>801</v>
      </c>
      <c r="C25" s="319">
        <f>'[1]3'!C33</f>
        <v>80101</v>
      </c>
      <c r="D25" s="336" t="str">
        <f>'[1]3'!D33</f>
        <v>"Przeprowadzenie kompleksowej termomodernizacji budynku Szkoły Podstawowej"
Rok realizacji: 2007</v>
      </c>
      <c r="E25" s="322">
        <v>1407630</v>
      </c>
      <c r="F25" s="322">
        <v>1407630</v>
      </c>
      <c r="G25" s="322">
        <f>'[1]3'!G33</f>
        <v>0</v>
      </c>
      <c r="H25" s="322">
        <v>848645</v>
      </c>
      <c r="I25" s="322">
        <f>'[1]3'!I33</f>
        <v>65763</v>
      </c>
      <c r="J25" s="322">
        <f>'[1]3'!J33</f>
        <v>0</v>
      </c>
      <c r="K25" s="322">
        <f>'[1]3'!K33</f>
        <v>493222</v>
      </c>
      <c r="L25" s="322">
        <f>'[1]3'!L33</f>
        <v>0</v>
      </c>
      <c r="M25" s="323" t="str">
        <f>'[1]3'!P33</f>
        <v>URZĄD MIASTA
SŁAWKÓW </v>
      </c>
    </row>
    <row r="26" spans="1:13" ht="78.75">
      <c r="A26" s="318">
        <v>15</v>
      </c>
      <c r="B26" s="319">
        <f>'[1]3'!B34</f>
        <v>801</v>
      </c>
      <c r="C26" s="319">
        <f>'[1]3'!C34</f>
        <v>80101</v>
      </c>
      <c r="D26" s="336" t="str">
        <f>'[1]3'!D34</f>
        <v>Opracowanie dokumentacji technicznej zadania "Przeprowadzenie kompleksowej modernizacji istniejących obiektów sportowych istniejących SP oraz budowa nowych"
Rok realizacji: 2007</v>
      </c>
      <c r="E26" s="322">
        <f>'[1]3'!E34</f>
        <v>40000</v>
      </c>
      <c r="F26" s="322">
        <f>'[1]3'!F34</f>
        <v>40000</v>
      </c>
      <c r="G26" s="322">
        <f>'[1]3'!G34</f>
        <v>0</v>
      </c>
      <c r="H26" s="322">
        <f>'[1]3'!H34</f>
        <v>40000</v>
      </c>
      <c r="I26" s="322">
        <f>'[1]3'!I34</f>
        <v>0</v>
      </c>
      <c r="J26" s="322">
        <f>'[1]3'!J34</f>
        <v>0</v>
      </c>
      <c r="K26" s="322">
        <f>'[1]3'!K34</f>
        <v>0</v>
      </c>
      <c r="L26" s="322">
        <f>'[1]3'!L34</f>
        <v>0</v>
      </c>
      <c r="M26" s="323" t="str">
        <f>'[1]3'!P34</f>
        <v>URZĄD MIASTA
SŁAWKÓW </v>
      </c>
    </row>
    <row r="27" spans="1:13" ht="56.25">
      <c r="A27" s="318">
        <v>16</v>
      </c>
      <c r="B27" s="319">
        <f>'[1]3'!B41</f>
        <v>900</v>
      </c>
      <c r="C27" s="319">
        <f>'[1]3'!C41</f>
        <v>90001</v>
      </c>
      <c r="D27" s="335" t="str">
        <f>'[1]3'!D41</f>
        <v>Opracowanie dokumentacji technicznej zadania "Budowa kanalizacji sanitarnej - zlewnia B - etap I"
Rok realizacji: 2007</v>
      </c>
      <c r="E27" s="322">
        <f>'[1]3'!E41</f>
        <v>715000</v>
      </c>
      <c r="F27" s="322">
        <v>200000</v>
      </c>
      <c r="G27" s="322">
        <f>'[1]3'!G41</f>
        <v>0</v>
      </c>
      <c r="H27" s="322">
        <v>200000</v>
      </c>
      <c r="I27" s="322">
        <f>'[1]3'!I41</f>
        <v>0</v>
      </c>
      <c r="J27" s="322">
        <f>'[1]3'!J41</f>
        <v>0</v>
      </c>
      <c r="K27" s="322">
        <f>'[1]3'!K41</f>
        <v>0</v>
      </c>
      <c r="L27" s="322">
        <f>'[1]3'!L41</f>
        <v>0</v>
      </c>
      <c r="M27" s="323" t="str">
        <f>'[1]3'!P41</f>
        <v>URZĄD MIASTA
SŁAWKÓW </v>
      </c>
    </row>
    <row r="28" spans="1:13" ht="33.75">
      <c r="A28" s="318">
        <v>17</v>
      </c>
      <c r="B28" s="319">
        <f>'[1]3'!B43</f>
        <v>900</v>
      </c>
      <c r="C28" s="319">
        <f>'[1]3'!C43</f>
        <v>90015</v>
      </c>
      <c r="D28" s="335" t="str">
        <f>'[1]3'!D43</f>
        <v>"Budowa systemu oświetlenia osiedla Hrubieszowska"
Rok realizacji: 2007-2009</v>
      </c>
      <c r="E28" s="322">
        <f>'[1]3'!E43</f>
        <v>400000</v>
      </c>
      <c r="F28" s="322">
        <f>'[1]3'!F43</f>
        <v>150000</v>
      </c>
      <c r="G28" s="322">
        <f>'[1]3'!G43</f>
        <v>0</v>
      </c>
      <c r="H28" s="322">
        <f>'[1]3'!H43</f>
        <v>150000</v>
      </c>
      <c r="I28" s="322">
        <f>'[1]3'!I43</f>
        <v>0</v>
      </c>
      <c r="J28" s="322">
        <f>'[1]3'!J43</f>
        <v>0</v>
      </c>
      <c r="K28" s="322">
        <f>'[1]3'!K43</f>
        <v>0</v>
      </c>
      <c r="L28" s="322">
        <f>'[1]3'!L43</f>
        <v>0</v>
      </c>
      <c r="M28" s="323" t="str">
        <f>'[1]3'!P43</f>
        <v>URZĄD MIASTA
SŁAWKÓW </v>
      </c>
    </row>
    <row r="29" spans="1:13" ht="64.5" customHeight="1">
      <c r="A29" s="318">
        <v>18</v>
      </c>
      <c r="B29" s="319">
        <f>'[1]3'!B45</f>
        <v>900</v>
      </c>
      <c r="C29" s="319">
        <f>'[1]3'!C45</f>
        <v>90095</v>
      </c>
      <c r="D29" s="335" t="str">
        <f>'[1]3'!D45</f>
        <v>"Budowa sieci gazu średnioprężnego w części południowej miasta - Hrubieszowska - etap II"
Rok realizacji: 2007-2009</v>
      </c>
      <c r="E29" s="322">
        <f>'[1]3'!E45</f>
        <v>1448331</v>
      </c>
      <c r="F29" s="322">
        <f>'[1]3'!F45</f>
        <v>482777</v>
      </c>
      <c r="G29" s="322">
        <f>'[1]3'!G45</f>
        <v>0</v>
      </c>
      <c r="H29" s="322">
        <f>'[1]3'!H45</f>
        <v>482777</v>
      </c>
      <c r="I29" s="322">
        <f>'[1]3'!I45</f>
        <v>0</v>
      </c>
      <c r="J29" s="322">
        <f>'[1]3'!J45</f>
        <v>0</v>
      </c>
      <c r="K29" s="322">
        <f>'[1]3'!K45</f>
        <v>0</v>
      </c>
      <c r="L29" s="322">
        <f>'[1]3'!L45</f>
        <v>0</v>
      </c>
      <c r="M29" s="323" t="str">
        <f>'[1]3'!P45</f>
        <v>URZĄD MIASTA
SŁAWKÓW </v>
      </c>
    </row>
    <row r="30" spans="1:13" ht="81" customHeight="1" thickBot="1">
      <c r="A30" s="393">
        <v>19</v>
      </c>
      <c r="B30" s="394">
        <f>'[1]3'!B47</f>
        <v>900</v>
      </c>
      <c r="C30" s="394">
        <f>'[1]3'!C47</f>
        <v>90095</v>
      </c>
      <c r="D30" s="419" t="str">
        <f>'[1]3'!D47</f>
        <v>Opracowanie dokumentacji zadania "Budowa ścieżki rowerowej wewnętrznej 
z uwzględnieniem przebiegu przez rejon Walcowni"
Rok realizacji: 2007</v>
      </c>
      <c r="E30" s="397">
        <f>'[1]3'!E47</f>
        <v>40000</v>
      </c>
      <c r="F30" s="397">
        <f>'[1]3'!F47</f>
        <v>40000</v>
      </c>
      <c r="G30" s="397">
        <f>'[1]3'!G47</f>
        <v>0</v>
      </c>
      <c r="H30" s="397">
        <f>'[1]3'!H47</f>
        <v>40000</v>
      </c>
      <c r="I30" s="397">
        <f>'[1]3'!I47</f>
        <v>0</v>
      </c>
      <c r="J30" s="397">
        <f>'[1]3'!J47</f>
        <v>0</v>
      </c>
      <c r="K30" s="397">
        <f>'[1]3'!K47</f>
        <v>0</v>
      </c>
      <c r="L30" s="397">
        <f>'[1]3'!L47</f>
        <v>0</v>
      </c>
      <c r="M30" s="398" t="str">
        <f>'[1]3'!P47</f>
        <v>URZĄD MIASTA
SŁAWKÓW </v>
      </c>
    </row>
    <row r="31" spans="1:13" ht="56.25">
      <c r="A31" s="430">
        <v>20</v>
      </c>
      <c r="B31" s="325">
        <f>'[1]3'!B49</f>
        <v>921</v>
      </c>
      <c r="C31" s="325">
        <f>'[1]3'!C49</f>
        <v>92109</v>
      </c>
      <c r="D31" s="343" t="str">
        <f>'[1]3'!D49</f>
        <v>Opracowanie dokumentacji technicznej zadania "Rewitalizacja zabytkowego budynku Działu Kultury Dawnej MOK"
Rok realizacji: 2007</v>
      </c>
      <c r="E31" s="333">
        <f>'[1]3'!E49</f>
        <v>24000</v>
      </c>
      <c r="F31" s="333">
        <f>'[1]3'!F49</f>
        <v>24000</v>
      </c>
      <c r="G31" s="333">
        <f>'[1]3'!G49</f>
        <v>0</v>
      </c>
      <c r="H31" s="333">
        <f>'[1]3'!H49</f>
        <v>24000</v>
      </c>
      <c r="I31" s="333">
        <f>'[1]3'!I49</f>
        <v>0</v>
      </c>
      <c r="J31" s="333">
        <f>'[1]3'!J49</f>
        <v>0</v>
      </c>
      <c r="K31" s="333">
        <f>'[1]3'!K49</f>
        <v>0</v>
      </c>
      <c r="L31" s="333">
        <f>'[1]3'!L49</f>
        <v>0</v>
      </c>
      <c r="M31" s="328" t="str">
        <f>'[1]3'!P49</f>
        <v>URZĄD MIASTA
SŁAWKÓW </v>
      </c>
    </row>
    <row r="32" spans="1:13" ht="56.25">
      <c r="A32" s="318">
        <v>21</v>
      </c>
      <c r="B32" s="319">
        <f>'[1]3'!B53</f>
        <v>921</v>
      </c>
      <c r="C32" s="319">
        <f>'[1]3'!C53</f>
        <v>92120</v>
      </c>
      <c r="D32" s="335" t="str">
        <f>'[1]3'!D53</f>
        <v>Opracowanie dokumentacji technicznej zadania "Przeprowadzenie modernizacji obiektu na ul. Kościelnej"
Rok realizacji: 2007</v>
      </c>
      <c r="E32" s="322">
        <f>'[1]3'!E53</f>
        <v>24000</v>
      </c>
      <c r="F32" s="322">
        <f>'[1]3'!F53</f>
        <v>24000</v>
      </c>
      <c r="G32" s="322">
        <f>'[1]3'!G53</f>
        <v>0</v>
      </c>
      <c r="H32" s="322">
        <f>'[1]3'!H53</f>
        <v>24000</v>
      </c>
      <c r="I32" s="322">
        <f>'[1]3'!I53</f>
        <v>0</v>
      </c>
      <c r="J32" s="322">
        <f>'[1]3'!J53</f>
        <v>0</v>
      </c>
      <c r="K32" s="322">
        <f>'[1]3'!K53</f>
        <v>0</v>
      </c>
      <c r="L32" s="322">
        <f>'[1]3'!L53</f>
        <v>0</v>
      </c>
      <c r="M32" s="323" t="str">
        <f>'[1]3'!P53</f>
        <v>URZĄD MIASTA
SŁAWKÓW </v>
      </c>
    </row>
    <row r="33" spans="1:13" ht="48" customHeight="1">
      <c r="A33" s="318">
        <v>22</v>
      </c>
      <c r="B33" s="319">
        <v>921</v>
      </c>
      <c r="C33" s="319">
        <v>92120</v>
      </c>
      <c r="D33" s="320" t="s">
        <v>462</v>
      </c>
      <c r="E33" s="321">
        <v>600000</v>
      </c>
      <c r="F33" s="321">
        <v>0</v>
      </c>
      <c r="G33" s="337">
        <f>'[1]3'!G55</f>
        <v>0</v>
      </c>
      <c r="H33" s="337">
        <f>'[1]3'!H55</f>
        <v>0</v>
      </c>
      <c r="I33" s="337">
        <f>'[1]3'!I55</f>
        <v>0</v>
      </c>
      <c r="J33" s="337">
        <f>'[1]3'!J55</f>
        <v>0</v>
      </c>
      <c r="K33" s="337">
        <f>'[1]3'!K55</f>
        <v>0</v>
      </c>
      <c r="L33" s="337">
        <f>'[1]3'!L55</f>
        <v>0</v>
      </c>
      <c r="M33" s="323" t="str">
        <f>'[1]3'!P55</f>
        <v>URZĄD MIASTA
SŁAWKÓW </v>
      </c>
    </row>
    <row r="34" spans="1:13" ht="22.5">
      <c r="A34" s="318">
        <v>23</v>
      </c>
      <c r="B34" s="319">
        <v>700</v>
      </c>
      <c r="C34" s="319">
        <v>70095</v>
      </c>
      <c r="D34" s="320" t="s">
        <v>463</v>
      </c>
      <c r="E34" s="321">
        <v>260000</v>
      </c>
      <c r="F34" s="321">
        <v>0</v>
      </c>
      <c r="G34" s="337">
        <f>'[1]3'!G57</f>
        <v>0</v>
      </c>
      <c r="H34" s="321">
        <v>260000</v>
      </c>
      <c r="I34" s="337">
        <f>'[1]3'!I57</f>
        <v>0</v>
      </c>
      <c r="J34" s="337">
        <f>'[1]3'!J57</f>
        <v>0</v>
      </c>
      <c r="K34" s="337">
        <f>'[1]3'!K57</f>
        <v>0</v>
      </c>
      <c r="L34" s="337">
        <v>0</v>
      </c>
      <c r="M34" s="323" t="str">
        <f>'[1]3'!P57</f>
        <v>URZĄD MIASTA
SŁAWKÓW </v>
      </c>
    </row>
    <row r="35" spans="1:13" ht="22.5">
      <c r="A35" s="318">
        <v>24</v>
      </c>
      <c r="B35" s="319">
        <v>700</v>
      </c>
      <c r="C35" s="319">
        <v>70095</v>
      </c>
      <c r="D35" s="320" t="s">
        <v>464</v>
      </c>
      <c r="E35" s="321">
        <v>80000</v>
      </c>
      <c r="F35" s="321">
        <v>0</v>
      </c>
      <c r="G35" s="337">
        <f>'[1]3'!G58</f>
        <v>0</v>
      </c>
      <c r="H35" s="321">
        <v>80000</v>
      </c>
      <c r="I35" s="337">
        <f>'[1]3'!I58</f>
        <v>0</v>
      </c>
      <c r="J35" s="337">
        <f>'[1]3'!J58</f>
        <v>0</v>
      </c>
      <c r="K35" s="337">
        <f>'[1]3'!K58</f>
        <v>0</v>
      </c>
      <c r="L35" s="337">
        <f>'[1]3'!L58</f>
        <v>0</v>
      </c>
      <c r="M35" s="323" t="str">
        <f>'[1]3'!P58</f>
        <v>URZĄD MIASTA
SŁAWKÓW </v>
      </c>
    </row>
    <row r="36" spans="1:13" ht="22.5">
      <c r="A36" s="318">
        <v>25</v>
      </c>
      <c r="B36" s="319">
        <v>750</v>
      </c>
      <c r="C36" s="319">
        <v>75023</v>
      </c>
      <c r="D36" s="320" t="s">
        <v>465</v>
      </c>
      <c r="E36" s="321">
        <v>77000</v>
      </c>
      <c r="F36" s="321">
        <v>77000</v>
      </c>
      <c r="G36" s="337">
        <v>0</v>
      </c>
      <c r="H36" s="321">
        <v>77000</v>
      </c>
      <c r="I36" s="337">
        <f>'[1]3'!I59</f>
        <v>0</v>
      </c>
      <c r="J36" s="337">
        <f>'[1]3'!J59</f>
        <v>0</v>
      </c>
      <c r="K36" s="337">
        <f>'[1]3'!K59</f>
        <v>0</v>
      </c>
      <c r="L36" s="337">
        <f>'[1]3'!L59</f>
        <v>0</v>
      </c>
      <c r="M36" s="323" t="str">
        <f>'[1]3'!P59</f>
        <v>URZĄD MIASTA
SŁAWKÓW </v>
      </c>
    </row>
    <row r="37" spans="1:13" ht="22.5">
      <c r="A37" s="318">
        <v>26</v>
      </c>
      <c r="B37" s="319">
        <v>750</v>
      </c>
      <c r="C37" s="319">
        <v>75075</v>
      </c>
      <c r="D37" s="320" t="s">
        <v>466</v>
      </c>
      <c r="E37" s="321">
        <v>20000</v>
      </c>
      <c r="F37" s="321">
        <v>20000</v>
      </c>
      <c r="G37" s="321">
        <v>0</v>
      </c>
      <c r="H37" s="321">
        <v>20000</v>
      </c>
      <c r="I37" s="337">
        <f>'[1]3'!I60</f>
        <v>0</v>
      </c>
      <c r="J37" s="337">
        <f>'[1]3'!J60</f>
        <v>0</v>
      </c>
      <c r="K37" s="337">
        <f>'[1]3'!K60</f>
        <v>0</v>
      </c>
      <c r="L37" s="337">
        <f>'[1]3'!L60</f>
        <v>0</v>
      </c>
      <c r="M37" s="323" t="str">
        <f>'[1]3'!P60</f>
        <v>URZĄD MIASTA
SŁAWKÓW </v>
      </c>
    </row>
    <row r="38" spans="1:13" ht="33.75">
      <c r="A38" s="318">
        <v>27</v>
      </c>
      <c r="B38" s="319">
        <v>801</v>
      </c>
      <c r="C38" s="319">
        <v>80120</v>
      </c>
      <c r="D38" s="320" t="s">
        <v>467</v>
      </c>
      <c r="E38" s="321">
        <v>10000</v>
      </c>
      <c r="F38" s="321">
        <v>10000</v>
      </c>
      <c r="G38" s="321">
        <v>0</v>
      </c>
      <c r="H38" s="321">
        <v>10000</v>
      </c>
      <c r="I38" s="337">
        <f>'[1]3'!I61</f>
        <v>0</v>
      </c>
      <c r="J38" s="420">
        <f>'[1]3'!M61</f>
        <v>0</v>
      </c>
      <c r="K38" s="337">
        <f>'[1]3'!K61</f>
        <v>0</v>
      </c>
      <c r="L38" s="337">
        <f>'[1]3'!L61</f>
        <v>0</v>
      </c>
      <c r="M38" s="323" t="str">
        <f>'[1]3'!P61</f>
        <v>URZĄD MIASTA
SŁAWKÓW </v>
      </c>
    </row>
    <row r="39" spans="1:13" ht="22.5">
      <c r="A39" s="318">
        <v>28</v>
      </c>
      <c r="B39" s="319">
        <v>852</v>
      </c>
      <c r="C39" s="319">
        <v>85219</v>
      </c>
      <c r="D39" s="320" t="s">
        <v>466</v>
      </c>
      <c r="E39" s="321">
        <v>4200</v>
      </c>
      <c r="F39" s="321">
        <v>4200</v>
      </c>
      <c r="G39" s="321">
        <v>0</v>
      </c>
      <c r="H39" s="321">
        <v>4200</v>
      </c>
      <c r="I39" s="337">
        <f>'[1]3'!I62</f>
        <v>0</v>
      </c>
      <c r="J39" s="337">
        <f>'[1]3'!J62</f>
        <v>0</v>
      </c>
      <c r="K39" s="337">
        <f>'[1]3'!K62</f>
        <v>0</v>
      </c>
      <c r="L39" s="337">
        <f>'[1]3'!L62</f>
        <v>0</v>
      </c>
      <c r="M39" s="323" t="str">
        <f>'[1]3'!P62</f>
        <v>URZĄD MIASTA
SŁAWKÓW </v>
      </c>
    </row>
    <row r="40" spans="1:13" ht="16.5" customHeight="1">
      <c r="A40" s="318">
        <v>29</v>
      </c>
      <c r="B40" s="319">
        <v>854</v>
      </c>
      <c r="C40" s="319">
        <v>85401</v>
      </c>
      <c r="D40" s="320" t="s">
        <v>468</v>
      </c>
      <c r="E40" s="321">
        <v>4000</v>
      </c>
      <c r="F40" s="321">
        <v>4000</v>
      </c>
      <c r="G40" s="321">
        <v>0</v>
      </c>
      <c r="H40" s="321">
        <v>4000</v>
      </c>
      <c r="I40" s="337">
        <f>'[1]3'!I63</f>
        <v>0</v>
      </c>
      <c r="J40" s="337">
        <f>'[1]3'!J63</f>
        <v>0</v>
      </c>
      <c r="K40" s="337">
        <f>'[1]3'!K63</f>
        <v>0</v>
      </c>
      <c r="L40" s="337">
        <f>'[1]3'!L63</f>
        <v>0</v>
      </c>
      <c r="M40" s="323" t="str">
        <f>'[1]3'!P63</f>
        <v>URZĄD MIASTA
SŁAWKÓW </v>
      </c>
    </row>
    <row r="41" spans="1:13" ht="56.25">
      <c r="A41" s="318">
        <v>30</v>
      </c>
      <c r="B41" s="319">
        <v>854</v>
      </c>
      <c r="C41" s="319">
        <v>85417</v>
      </c>
      <c r="D41" s="320" t="s">
        <v>469</v>
      </c>
      <c r="E41" s="321">
        <v>10000</v>
      </c>
      <c r="F41" s="321">
        <v>10000</v>
      </c>
      <c r="G41" s="321">
        <v>0</v>
      </c>
      <c r="H41" s="321">
        <v>10000</v>
      </c>
      <c r="I41" s="337">
        <f>'[1]3'!I64</f>
        <v>0</v>
      </c>
      <c r="J41" s="337">
        <f>'[1]3'!J64</f>
        <v>0</v>
      </c>
      <c r="K41" s="337">
        <f>'[1]3'!K64</f>
        <v>0</v>
      </c>
      <c r="L41" s="337">
        <f>'[1]3'!L64</f>
        <v>0</v>
      </c>
      <c r="M41" s="323" t="str">
        <f>'[1]3'!P64</f>
        <v>URZĄD MIASTA
SŁAWKÓW </v>
      </c>
    </row>
    <row r="42" spans="1:13" s="84" customFormat="1" ht="57.75" customHeight="1">
      <c r="A42" s="318">
        <v>31</v>
      </c>
      <c r="B42" s="319">
        <v>900</v>
      </c>
      <c r="C42" s="319">
        <v>90001</v>
      </c>
      <c r="D42" s="335" t="s">
        <v>511</v>
      </c>
      <c r="E42" s="321">
        <v>500000</v>
      </c>
      <c r="F42" s="321">
        <v>500000</v>
      </c>
      <c r="G42" s="321">
        <v>0</v>
      </c>
      <c r="H42" s="321">
        <v>500000</v>
      </c>
      <c r="I42" s="321">
        <v>0</v>
      </c>
      <c r="J42" s="321">
        <v>0</v>
      </c>
      <c r="K42" s="321">
        <v>0</v>
      </c>
      <c r="L42" s="321">
        <v>0</v>
      </c>
      <c r="M42" s="323" t="str">
        <f>'[1]3'!P65</f>
        <v>URZĄD MIASTA
SŁAWKÓW </v>
      </c>
    </row>
    <row r="43" spans="1:13" ht="18.75" customHeight="1">
      <c r="A43" s="318">
        <v>32</v>
      </c>
      <c r="B43" s="330">
        <v>754</v>
      </c>
      <c r="C43" s="330">
        <v>75416</v>
      </c>
      <c r="D43" s="331" t="s">
        <v>539</v>
      </c>
      <c r="E43" s="321">
        <v>55000</v>
      </c>
      <c r="F43" s="321">
        <v>0</v>
      </c>
      <c r="G43" s="321">
        <v>0</v>
      </c>
      <c r="H43" s="321">
        <v>55000</v>
      </c>
      <c r="I43" s="332">
        <v>0</v>
      </c>
      <c r="J43" s="332">
        <v>0</v>
      </c>
      <c r="K43" s="332">
        <v>0</v>
      </c>
      <c r="L43" s="332">
        <v>0</v>
      </c>
      <c r="M43" s="323" t="str">
        <f>'[1]3'!P66</f>
        <v>URZĄD MIASTA
SŁAWKÓW </v>
      </c>
    </row>
    <row r="44" spans="1:13" ht="33.75" customHeight="1">
      <c r="A44" s="318">
        <v>33</v>
      </c>
      <c r="B44" s="330">
        <v>801</v>
      </c>
      <c r="C44" s="330">
        <v>80120</v>
      </c>
      <c r="D44" s="331" t="s">
        <v>510</v>
      </c>
      <c r="E44" s="321">
        <v>100000</v>
      </c>
      <c r="F44" s="321">
        <v>0</v>
      </c>
      <c r="G44" s="321">
        <v>0</v>
      </c>
      <c r="H44" s="321">
        <v>100000</v>
      </c>
      <c r="I44" s="332">
        <v>0</v>
      </c>
      <c r="J44" s="332">
        <v>0</v>
      </c>
      <c r="K44" s="332">
        <v>0</v>
      </c>
      <c r="L44" s="332">
        <v>0</v>
      </c>
      <c r="M44" s="323" t="s">
        <v>385</v>
      </c>
    </row>
    <row r="45" spans="1:13" ht="36" customHeight="1">
      <c r="A45" s="318">
        <v>34</v>
      </c>
      <c r="B45" s="330">
        <v>851</v>
      </c>
      <c r="C45" s="330">
        <v>85121</v>
      </c>
      <c r="D45" s="331" t="s">
        <v>516</v>
      </c>
      <c r="E45" s="416">
        <v>50000</v>
      </c>
      <c r="F45" s="416">
        <v>0</v>
      </c>
      <c r="G45" s="416">
        <v>0</v>
      </c>
      <c r="H45" s="416">
        <v>50000</v>
      </c>
      <c r="I45" s="332">
        <v>0</v>
      </c>
      <c r="J45" s="332">
        <v>0</v>
      </c>
      <c r="K45" s="332">
        <v>0</v>
      </c>
      <c r="L45" s="332">
        <v>0</v>
      </c>
      <c r="M45" s="422" t="s">
        <v>385</v>
      </c>
    </row>
    <row r="46" spans="1:13" ht="20.25" customHeight="1" thickBot="1">
      <c r="A46" s="474" t="s">
        <v>128</v>
      </c>
      <c r="B46" s="475"/>
      <c r="C46" s="475"/>
      <c r="D46" s="475"/>
      <c r="E46" s="344">
        <f>SUM(E12:E41)</f>
        <v>16121001</v>
      </c>
      <c r="F46" s="344">
        <f>SUM(F12:F45)</f>
        <v>8010447</v>
      </c>
      <c r="G46" s="344">
        <f>SUM(G12:G41)</f>
        <v>0</v>
      </c>
      <c r="H46" s="344">
        <f>SUM(H12:H45)</f>
        <v>4553962</v>
      </c>
      <c r="I46" s="344">
        <f>SUM(I12:I41)</f>
        <v>470763</v>
      </c>
      <c r="J46" s="344">
        <f>SUM(J12:J41)</f>
        <v>0</v>
      </c>
      <c r="K46" s="344">
        <f>SUM(K12:K41)</f>
        <v>3530722</v>
      </c>
      <c r="L46" s="344">
        <f>SUM(L12:L41)</f>
        <v>0</v>
      </c>
      <c r="M46" s="423" t="s">
        <v>46</v>
      </c>
    </row>
    <row r="47" spans="1:13" s="334" customFormat="1" ht="13.5" thickBot="1">
      <c r="A47" s="338"/>
      <c r="B47" s="338"/>
      <c r="C47" s="338"/>
      <c r="D47" s="339"/>
      <c r="E47" s="338"/>
      <c r="F47" s="338"/>
      <c r="G47" s="467">
        <f>SUM(G46:H46)</f>
        <v>4553962</v>
      </c>
      <c r="H47" s="468"/>
      <c r="I47" s="338"/>
      <c r="J47" s="338"/>
      <c r="K47" s="339"/>
      <c r="L47" s="338"/>
      <c r="M47" s="66"/>
    </row>
    <row r="48" spans="1:13" ht="12.75">
      <c r="A48" s="25" t="s">
        <v>71</v>
      </c>
      <c r="B48" s="25"/>
      <c r="C48" s="25"/>
      <c r="D48" s="340"/>
      <c r="E48" s="25"/>
      <c r="F48" s="25"/>
      <c r="G48" s="25"/>
      <c r="H48" s="25"/>
      <c r="I48" s="25"/>
      <c r="J48" s="25"/>
      <c r="K48" s="340"/>
      <c r="L48" s="25"/>
      <c r="M48" s="52"/>
    </row>
    <row r="49" spans="1:13" ht="12.75">
      <c r="A49" s="25" t="s">
        <v>68</v>
      </c>
      <c r="B49" s="25"/>
      <c r="C49" s="25"/>
      <c r="D49" s="340"/>
      <c r="E49" s="25"/>
      <c r="F49" s="25"/>
      <c r="G49" s="25"/>
      <c r="H49" s="25"/>
      <c r="I49" s="25"/>
      <c r="J49" s="25"/>
      <c r="K49" s="340"/>
      <c r="L49" s="25"/>
      <c r="M49" s="52"/>
    </row>
    <row r="50" spans="1:13" ht="12.75">
      <c r="A50" s="25" t="s">
        <v>69</v>
      </c>
      <c r="B50" s="25"/>
      <c r="C50" s="25"/>
      <c r="D50" s="340"/>
      <c r="E50" s="25"/>
      <c r="F50" s="25"/>
      <c r="G50" s="25"/>
      <c r="H50" s="25"/>
      <c r="I50" s="25"/>
      <c r="J50" s="25"/>
      <c r="K50" s="340"/>
      <c r="L50" s="25"/>
      <c r="M50" s="52"/>
    </row>
    <row r="51" spans="1:13" ht="12.75">
      <c r="A51" s="25" t="s">
        <v>70</v>
      </c>
      <c r="B51" s="25"/>
      <c r="C51" s="25"/>
      <c r="D51" s="340"/>
      <c r="E51" s="25"/>
      <c r="F51" s="25"/>
      <c r="G51" s="25"/>
      <c r="H51" s="25"/>
      <c r="I51" s="25"/>
      <c r="J51" s="25"/>
      <c r="K51" s="340"/>
      <c r="L51" s="25"/>
      <c r="M51" s="52"/>
    </row>
    <row r="52" spans="1:13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52"/>
    </row>
    <row r="53" spans="1:13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52"/>
    </row>
    <row r="54" spans="1:13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52"/>
    </row>
    <row r="55" spans="1:13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52"/>
    </row>
    <row r="56" spans="1:13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52"/>
    </row>
    <row r="57" spans="1:13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52"/>
    </row>
  </sheetData>
  <mergeCells count="16">
    <mergeCell ref="G47:H47"/>
    <mergeCell ref="A4:M4"/>
    <mergeCell ref="A46:D46"/>
    <mergeCell ref="M6:M10"/>
    <mergeCell ref="F7:F10"/>
    <mergeCell ref="G7:L7"/>
    <mergeCell ref="G8:G10"/>
    <mergeCell ref="I8:K10"/>
    <mergeCell ref="L8:L10"/>
    <mergeCell ref="E6:E10"/>
    <mergeCell ref="H8:H10"/>
    <mergeCell ref="A6:A10"/>
    <mergeCell ref="B6:B10"/>
    <mergeCell ref="C6:C10"/>
    <mergeCell ref="D6:D10"/>
    <mergeCell ref="F6:L6"/>
  </mergeCells>
  <printOptions horizontalCentered="1"/>
  <pageMargins left="0.17" right="0.16" top="0.59" bottom="0.35" header="0.57" footer="0.36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5"/>
  <sheetViews>
    <sheetView workbookViewId="0" topLeftCell="C1">
      <selection activeCell="J169" sqref="J169"/>
    </sheetView>
  </sheetViews>
  <sheetFormatPr defaultColWidth="9.00390625" defaultRowHeight="12.75"/>
  <cols>
    <col min="1" max="1" width="3.625" style="8" bestFit="1" customWidth="1"/>
    <col min="2" max="2" width="19.875" style="8" customWidth="1"/>
    <col min="3" max="3" width="13.00390625" style="8" customWidth="1"/>
    <col min="4" max="4" width="9.625" style="8" customWidth="1"/>
    <col min="5" max="5" width="12.00390625" style="8" customWidth="1"/>
    <col min="6" max="6" width="12.25390625" style="8" bestFit="1" customWidth="1"/>
    <col min="7" max="7" width="13.125" style="8" customWidth="1"/>
    <col min="8" max="8" width="12.375" style="8" customWidth="1"/>
    <col min="9" max="9" width="13.875" style="8" customWidth="1"/>
    <col min="10" max="10" width="11.00390625" style="8" customWidth="1"/>
    <col min="11" max="11" width="7.75390625" style="8" customWidth="1"/>
    <col min="12" max="12" width="11.25390625" style="8" bestFit="1" customWidth="1"/>
    <col min="13" max="13" width="13.125" style="8" customWidth="1"/>
    <col min="14" max="14" width="12.375" style="8" customWidth="1"/>
    <col min="15" max="15" width="8.25390625" style="8" customWidth="1"/>
    <col min="16" max="16" width="8.125" style="8" customWidth="1"/>
    <col min="17" max="17" width="8.75390625" style="8" customWidth="1"/>
    <col min="18" max="16384" width="10.25390625" style="8" customWidth="1"/>
  </cols>
  <sheetData>
    <row r="1" spans="1:17" ht="12.75">
      <c r="A1" s="345"/>
      <c r="B1" s="345"/>
      <c r="C1" s="345"/>
      <c r="D1" s="345"/>
      <c r="E1" s="345"/>
      <c r="F1" s="345"/>
      <c r="G1" s="23" t="s">
        <v>493</v>
      </c>
      <c r="H1" s="345"/>
      <c r="I1" s="345"/>
      <c r="J1" s="345"/>
      <c r="K1" s="345"/>
      <c r="L1" s="345"/>
      <c r="M1" s="345"/>
      <c r="N1" s="345"/>
      <c r="O1" s="345"/>
      <c r="P1" s="345"/>
      <c r="Q1" s="345"/>
    </row>
    <row r="2" spans="1:17" ht="12.75">
      <c r="A2" s="345"/>
      <c r="B2" s="345"/>
      <c r="C2" s="345"/>
      <c r="D2" s="345"/>
      <c r="E2" s="345"/>
      <c r="F2" s="345"/>
      <c r="G2" s="23" t="s">
        <v>348</v>
      </c>
      <c r="H2" s="23" t="s">
        <v>521</v>
      </c>
      <c r="I2" s="345"/>
      <c r="J2" s="345"/>
      <c r="K2" s="345"/>
      <c r="L2" s="345"/>
      <c r="M2" s="345"/>
      <c r="N2" s="345"/>
      <c r="O2" s="345"/>
      <c r="P2" s="345"/>
      <c r="Q2" s="345"/>
    </row>
    <row r="3" spans="1:17" ht="11.25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</row>
    <row r="4" spans="1:17" ht="12.75">
      <c r="A4" s="500" t="s">
        <v>502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</row>
    <row r="5" spans="1:17" ht="6" customHeight="1" thickBot="1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</row>
    <row r="6" spans="1:17" ht="11.25" customHeight="1">
      <c r="A6" s="495" t="s">
        <v>60</v>
      </c>
      <c r="B6" s="497" t="s">
        <v>75</v>
      </c>
      <c r="C6" s="492" t="s">
        <v>76</v>
      </c>
      <c r="D6" s="492" t="s">
        <v>175</v>
      </c>
      <c r="E6" s="492" t="s">
        <v>124</v>
      </c>
      <c r="F6" s="494" t="s">
        <v>5</v>
      </c>
      <c r="G6" s="494"/>
      <c r="H6" s="494" t="s">
        <v>74</v>
      </c>
      <c r="I6" s="494"/>
      <c r="J6" s="494"/>
      <c r="K6" s="494"/>
      <c r="L6" s="494"/>
      <c r="M6" s="494"/>
      <c r="N6" s="494"/>
      <c r="O6" s="494"/>
      <c r="P6" s="494"/>
      <c r="Q6" s="503"/>
    </row>
    <row r="7" spans="1:17" ht="11.25" customHeight="1">
      <c r="A7" s="496"/>
      <c r="B7" s="498"/>
      <c r="C7" s="493"/>
      <c r="D7" s="493"/>
      <c r="E7" s="493"/>
      <c r="F7" s="493" t="s">
        <v>121</v>
      </c>
      <c r="G7" s="493" t="s">
        <v>122</v>
      </c>
      <c r="H7" s="499"/>
      <c r="I7" s="499"/>
      <c r="J7" s="499"/>
      <c r="K7" s="499"/>
      <c r="L7" s="499"/>
      <c r="M7" s="499"/>
      <c r="N7" s="499"/>
      <c r="O7" s="499"/>
      <c r="P7" s="499"/>
      <c r="Q7" s="504"/>
    </row>
    <row r="8" spans="1:17" ht="11.25" customHeight="1">
      <c r="A8" s="496"/>
      <c r="B8" s="498"/>
      <c r="C8" s="493"/>
      <c r="D8" s="493"/>
      <c r="E8" s="493"/>
      <c r="F8" s="493"/>
      <c r="G8" s="493"/>
      <c r="H8" s="493" t="s">
        <v>78</v>
      </c>
      <c r="I8" s="499" t="s">
        <v>79</v>
      </c>
      <c r="J8" s="499"/>
      <c r="K8" s="499"/>
      <c r="L8" s="499"/>
      <c r="M8" s="499"/>
      <c r="N8" s="499"/>
      <c r="O8" s="499"/>
      <c r="P8" s="499"/>
      <c r="Q8" s="504"/>
    </row>
    <row r="9" spans="1:17" ht="14.25" customHeight="1">
      <c r="A9" s="496"/>
      <c r="B9" s="498"/>
      <c r="C9" s="493"/>
      <c r="D9" s="493"/>
      <c r="E9" s="493"/>
      <c r="F9" s="493"/>
      <c r="G9" s="493"/>
      <c r="H9" s="493"/>
      <c r="I9" s="499" t="s">
        <v>80</v>
      </c>
      <c r="J9" s="499"/>
      <c r="K9" s="499"/>
      <c r="L9" s="499"/>
      <c r="M9" s="499" t="s">
        <v>77</v>
      </c>
      <c r="N9" s="499"/>
      <c r="O9" s="499"/>
      <c r="P9" s="499"/>
      <c r="Q9" s="504"/>
    </row>
    <row r="10" spans="1:17" ht="12.75" customHeight="1">
      <c r="A10" s="496"/>
      <c r="B10" s="498"/>
      <c r="C10" s="493"/>
      <c r="D10" s="493"/>
      <c r="E10" s="493"/>
      <c r="F10" s="493"/>
      <c r="G10" s="493"/>
      <c r="H10" s="493"/>
      <c r="I10" s="493" t="s">
        <v>81</v>
      </c>
      <c r="J10" s="499" t="s">
        <v>82</v>
      </c>
      <c r="K10" s="499"/>
      <c r="L10" s="499"/>
      <c r="M10" s="493" t="s">
        <v>83</v>
      </c>
      <c r="N10" s="493" t="s">
        <v>82</v>
      </c>
      <c r="O10" s="493"/>
      <c r="P10" s="493"/>
      <c r="Q10" s="501"/>
    </row>
    <row r="11" spans="1:17" ht="48" customHeight="1">
      <c r="A11" s="496"/>
      <c r="B11" s="498"/>
      <c r="C11" s="493"/>
      <c r="D11" s="493"/>
      <c r="E11" s="493"/>
      <c r="F11" s="493"/>
      <c r="G11" s="493"/>
      <c r="H11" s="493"/>
      <c r="I11" s="493"/>
      <c r="J11" s="346" t="s">
        <v>123</v>
      </c>
      <c r="K11" s="346" t="s">
        <v>84</v>
      </c>
      <c r="L11" s="346" t="s">
        <v>85</v>
      </c>
      <c r="M11" s="493"/>
      <c r="N11" s="346" t="s">
        <v>86</v>
      </c>
      <c r="O11" s="346" t="s">
        <v>123</v>
      </c>
      <c r="P11" s="346" t="s">
        <v>84</v>
      </c>
      <c r="Q11" s="360" t="s">
        <v>87</v>
      </c>
    </row>
    <row r="12" spans="1:17" ht="7.5" customHeight="1">
      <c r="A12" s="379">
        <v>1</v>
      </c>
      <c r="B12" s="361">
        <v>2</v>
      </c>
      <c r="C12" s="347">
        <v>3</v>
      </c>
      <c r="D12" s="347">
        <v>4</v>
      </c>
      <c r="E12" s="347">
        <v>5</v>
      </c>
      <c r="F12" s="347">
        <v>6</v>
      </c>
      <c r="G12" s="347">
        <v>7</v>
      </c>
      <c r="H12" s="347">
        <v>8</v>
      </c>
      <c r="I12" s="347">
        <v>9</v>
      </c>
      <c r="J12" s="347">
        <v>10</v>
      </c>
      <c r="K12" s="347">
        <v>11</v>
      </c>
      <c r="L12" s="347">
        <v>12</v>
      </c>
      <c r="M12" s="347">
        <v>13</v>
      </c>
      <c r="N12" s="347">
        <v>14</v>
      </c>
      <c r="O12" s="347">
        <v>15</v>
      </c>
      <c r="P12" s="347">
        <v>16</v>
      </c>
      <c r="Q12" s="362">
        <v>17</v>
      </c>
    </row>
    <row r="13" spans="1:17" s="17" customFormat="1" ht="11.25">
      <c r="A13" s="380">
        <v>1</v>
      </c>
      <c r="B13" s="363" t="s">
        <v>88</v>
      </c>
      <c r="C13" s="502" t="s">
        <v>46</v>
      </c>
      <c r="D13" s="502"/>
      <c r="E13" s="348">
        <f aca="true" t="shared" si="0" ref="E13:Q13">E18+E27+E45+E54+E64+E73+E82+E91+E100+E109+E118+E127+E136+E145+E154+E163</f>
        <v>42390970</v>
      </c>
      <c r="F13" s="348">
        <f t="shared" si="0"/>
        <v>11185623</v>
      </c>
      <c r="G13" s="348">
        <f t="shared" si="0"/>
        <v>31205347</v>
      </c>
      <c r="H13" s="348">
        <f t="shared" si="0"/>
        <v>42390970</v>
      </c>
      <c r="I13" s="348">
        <f t="shared" si="0"/>
        <v>11185623</v>
      </c>
      <c r="J13" s="348">
        <f t="shared" si="0"/>
        <v>7124910</v>
      </c>
      <c r="K13" s="348">
        <f t="shared" si="0"/>
        <v>0</v>
      </c>
      <c r="L13" s="348">
        <f t="shared" si="0"/>
        <v>4160713</v>
      </c>
      <c r="M13" s="348">
        <f t="shared" si="0"/>
        <v>31205347</v>
      </c>
      <c r="N13" s="348">
        <f t="shared" si="0"/>
        <v>31205347</v>
      </c>
      <c r="O13" s="348">
        <f t="shared" si="0"/>
        <v>0</v>
      </c>
      <c r="P13" s="348">
        <f t="shared" si="0"/>
        <v>0</v>
      </c>
      <c r="Q13" s="364">
        <f t="shared" si="0"/>
        <v>0</v>
      </c>
    </row>
    <row r="14" spans="1:17" ht="11.25">
      <c r="A14" s="490" t="s">
        <v>89</v>
      </c>
      <c r="B14" s="365" t="s">
        <v>90</v>
      </c>
      <c r="C14" s="477" t="s">
        <v>472</v>
      </c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4"/>
    </row>
    <row r="15" spans="1:17" ht="11.25">
      <c r="A15" s="490"/>
      <c r="B15" s="365" t="s">
        <v>91</v>
      </c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4"/>
    </row>
    <row r="16" spans="1:17" ht="11.25">
      <c r="A16" s="490"/>
      <c r="B16" s="365" t="s">
        <v>92</v>
      </c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4"/>
    </row>
    <row r="17" spans="1:17" ht="11.25">
      <c r="A17" s="490"/>
      <c r="B17" s="365" t="s">
        <v>93</v>
      </c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4"/>
    </row>
    <row r="18" spans="1:17" ht="11.25">
      <c r="A18" s="490"/>
      <c r="B18" s="365" t="s">
        <v>94</v>
      </c>
      <c r="C18" s="350">
        <v>23</v>
      </c>
      <c r="D18" s="350">
        <v>60016</v>
      </c>
      <c r="E18" s="351">
        <f>F18+G18</f>
        <v>1000000</v>
      </c>
      <c r="F18" s="351">
        <f>I18</f>
        <v>250000</v>
      </c>
      <c r="G18" s="351">
        <f>M18</f>
        <v>750000</v>
      </c>
      <c r="H18" s="352">
        <f>I18+M18</f>
        <v>1000000</v>
      </c>
      <c r="I18" s="352">
        <f>SUM(J18:L18)</f>
        <v>250000</v>
      </c>
      <c r="J18" s="352">
        <v>150000</v>
      </c>
      <c r="K18" s="352">
        <v>0</v>
      </c>
      <c r="L18" s="352">
        <v>100000</v>
      </c>
      <c r="M18" s="352">
        <f>SUM(N18:Q18)</f>
        <v>750000</v>
      </c>
      <c r="N18" s="351">
        <v>750000</v>
      </c>
      <c r="O18" s="351">
        <v>0</v>
      </c>
      <c r="P18" s="351">
        <v>0</v>
      </c>
      <c r="Q18" s="366">
        <v>0</v>
      </c>
    </row>
    <row r="19" spans="1:17" ht="11.25">
      <c r="A19" s="490"/>
      <c r="B19" s="365" t="s">
        <v>138</v>
      </c>
      <c r="C19" s="353"/>
      <c r="D19" s="353"/>
      <c r="E19" s="351">
        <f>F19+G19</f>
        <v>0</v>
      </c>
      <c r="F19" s="351">
        <f>I19</f>
        <v>0</v>
      </c>
      <c r="G19" s="351">
        <f>M19</f>
        <v>0</v>
      </c>
      <c r="H19" s="352">
        <f>I19+M19</f>
        <v>0</v>
      </c>
      <c r="I19" s="352">
        <f>SUM(J19:L19)</f>
        <v>0</v>
      </c>
      <c r="J19" s="352">
        <v>0</v>
      </c>
      <c r="K19" s="352">
        <v>0</v>
      </c>
      <c r="L19" s="352">
        <v>0</v>
      </c>
      <c r="M19" s="352">
        <f>N19+O19+P19+Q19</f>
        <v>0</v>
      </c>
      <c r="N19" s="352">
        <v>0</v>
      </c>
      <c r="O19" s="352">
        <v>0</v>
      </c>
      <c r="P19" s="352">
        <v>0</v>
      </c>
      <c r="Q19" s="367">
        <v>0</v>
      </c>
    </row>
    <row r="20" spans="1:17" ht="11.25">
      <c r="A20" s="490"/>
      <c r="B20" s="365" t="s">
        <v>56</v>
      </c>
      <c r="C20" s="353"/>
      <c r="D20" s="353"/>
      <c r="E20" s="351">
        <f>F20+G20</f>
        <v>0</v>
      </c>
      <c r="F20" s="351">
        <f>I20</f>
        <v>0</v>
      </c>
      <c r="G20" s="351">
        <f>M20</f>
        <v>0</v>
      </c>
      <c r="H20" s="352">
        <f>I20+M20</f>
        <v>0</v>
      </c>
      <c r="I20" s="352">
        <f>SUM(J20:L20)</f>
        <v>0</v>
      </c>
      <c r="J20" s="352">
        <v>0</v>
      </c>
      <c r="K20" s="352">
        <v>0</v>
      </c>
      <c r="L20" s="352">
        <v>0</v>
      </c>
      <c r="M20" s="352">
        <f>SUM(N20:Q20)</f>
        <v>0</v>
      </c>
      <c r="N20" s="352">
        <v>0</v>
      </c>
      <c r="O20" s="352">
        <v>0</v>
      </c>
      <c r="P20" s="352">
        <v>0</v>
      </c>
      <c r="Q20" s="367">
        <v>0</v>
      </c>
    </row>
    <row r="21" spans="1:17" ht="11.25">
      <c r="A21" s="490"/>
      <c r="B21" s="365" t="s">
        <v>59</v>
      </c>
      <c r="C21" s="353"/>
      <c r="D21" s="353"/>
      <c r="E21" s="351">
        <f>F21+G21</f>
        <v>500000</v>
      </c>
      <c r="F21" s="351">
        <f>I21</f>
        <v>125000</v>
      </c>
      <c r="G21" s="351">
        <f>M21</f>
        <v>375000</v>
      </c>
      <c r="H21" s="352">
        <f>I21+M21</f>
        <v>500000</v>
      </c>
      <c r="I21" s="352">
        <f>SUM(J21:L21)</f>
        <v>125000</v>
      </c>
      <c r="J21" s="352">
        <v>75000</v>
      </c>
      <c r="K21" s="352">
        <v>0</v>
      </c>
      <c r="L21" s="352">
        <v>50000</v>
      </c>
      <c r="M21" s="352">
        <f>SUM(N21:Q21)</f>
        <v>375000</v>
      </c>
      <c r="N21" s="352">
        <v>375000</v>
      </c>
      <c r="O21" s="352">
        <v>0</v>
      </c>
      <c r="P21" s="352">
        <v>0</v>
      </c>
      <c r="Q21" s="367">
        <v>0</v>
      </c>
    </row>
    <row r="22" spans="1:17" ht="11.25">
      <c r="A22" s="490"/>
      <c r="B22" s="365" t="s">
        <v>379</v>
      </c>
      <c r="C22" s="353"/>
      <c r="D22" s="353"/>
      <c r="E22" s="351">
        <f>F22+G22</f>
        <v>500000</v>
      </c>
      <c r="F22" s="351">
        <f>I22</f>
        <v>125000</v>
      </c>
      <c r="G22" s="351">
        <f>M22</f>
        <v>375000</v>
      </c>
      <c r="H22" s="352">
        <f>I22+M22</f>
        <v>500000</v>
      </c>
      <c r="I22" s="352">
        <f>SUM(J22:L22)</f>
        <v>125000</v>
      </c>
      <c r="J22" s="352">
        <v>75000</v>
      </c>
      <c r="K22" s="352">
        <v>0</v>
      </c>
      <c r="L22" s="352">
        <v>50000</v>
      </c>
      <c r="M22" s="352">
        <f>SUM(N22:Q22)</f>
        <v>375000</v>
      </c>
      <c r="N22" s="352">
        <v>375000</v>
      </c>
      <c r="O22" s="352">
        <v>0</v>
      </c>
      <c r="P22" s="352">
        <v>0</v>
      </c>
      <c r="Q22" s="367">
        <v>0</v>
      </c>
    </row>
    <row r="23" spans="1:17" ht="11.25">
      <c r="A23" s="490" t="s">
        <v>95</v>
      </c>
      <c r="B23" s="365" t="s">
        <v>90</v>
      </c>
      <c r="C23" s="477" t="s">
        <v>473</v>
      </c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4"/>
    </row>
    <row r="24" spans="1:17" ht="11.25">
      <c r="A24" s="490"/>
      <c r="B24" s="365" t="s">
        <v>91</v>
      </c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4"/>
    </row>
    <row r="25" spans="1:17" ht="11.25">
      <c r="A25" s="490"/>
      <c r="B25" s="365" t="s">
        <v>92</v>
      </c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4"/>
    </row>
    <row r="26" spans="1:17" ht="11.25">
      <c r="A26" s="490"/>
      <c r="B26" s="365" t="s">
        <v>93</v>
      </c>
      <c r="C26" s="483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4"/>
    </row>
    <row r="27" spans="1:17" ht="11.25">
      <c r="A27" s="490"/>
      <c r="B27" s="365" t="s">
        <v>94</v>
      </c>
      <c r="C27" s="350">
        <v>61</v>
      </c>
      <c r="D27" s="350">
        <v>60016</v>
      </c>
      <c r="E27" s="351">
        <f>F27+G27</f>
        <v>2039500</v>
      </c>
      <c r="F27" s="351">
        <f>I27</f>
        <v>509875</v>
      </c>
      <c r="G27" s="351">
        <f>M27</f>
        <v>1529625</v>
      </c>
      <c r="H27" s="352">
        <f>I27+M27</f>
        <v>2039500</v>
      </c>
      <c r="I27" s="352">
        <f>SUM(J27:L27)</f>
        <v>509875</v>
      </c>
      <c r="J27" s="352">
        <v>305925</v>
      </c>
      <c r="K27" s="352">
        <v>0</v>
      </c>
      <c r="L27" s="352">
        <v>203950</v>
      </c>
      <c r="M27" s="352">
        <f>SUM(N27:Q27)</f>
        <v>1529625</v>
      </c>
      <c r="N27" s="351">
        <v>1529625</v>
      </c>
      <c r="O27" s="351">
        <v>0</v>
      </c>
      <c r="P27" s="351">
        <v>0</v>
      </c>
      <c r="Q27" s="366">
        <v>0</v>
      </c>
    </row>
    <row r="28" spans="1:17" ht="11.25">
      <c r="A28" s="490"/>
      <c r="B28" s="365" t="s">
        <v>138</v>
      </c>
      <c r="C28" s="353"/>
      <c r="D28" s="353"/>
      <c r="E28" s="351">
        <f>F28+G28</f>
        <v>1680000</v>
      </c>
      <c r="F28" s="351">
        <f>I28</f>
        <v>420000</v>
      </c>
      <c r="G28" s="351">
        <f>M28</f>
        <v>1260000</v>
      </c>
      <c r="H28" s="352">
        <f>I28+M28</f>
        <v>1680000</v>
      </c>
      <c r="I28" s="352">
        <f>SUM(J28:L28)</f>
        <v>420000</v>
      </c>
      <c r="J28" s="352">
        <v>252000</v>
      </c>
      <c r="K28" s="352">
        <v>0</v>
      </c>
      <c r="L28" s="352">
        <v>168000</v>
      </c>
      <c r="M28" s="352">
        <f>N28+O28+P28+Q28</f>
        <v>1260000</v>
      </c>
      <c r="N28" s="352">
        <v>1260000</v>
      </c>
      <c r="O28" s="352">
        <v>0</v>
      </c>
      <c r="P28" s="352">
        <v>0</v>
      </c>
      <c r="Q28" s="367">
        <v>0</v>
      </c>
    </row>
    <row r="29" spans="1:17" ht="11.25">
      <c r="A29" s="490"/>
      <c r="B29" s="365" t="s">
        <v>56</v>
      </c>
      <c r="C29" s="353"/>
      <c r="D29" s="353"/>
      <c r="E29" s="351">
        <f>F29+G29</f>
        <v>359500</v>
      </c>
      <c r="F29" s="351">
        <f>I29</f>
        <v>89875</v>
      </c>
      <c r="G29" s="351">
        <f>M29</f>
        <v>269625</v>
      </c>
      <c r="H29" s="352">
        <f>I29+M29</f>
        <v>359500</v>
      </c>
      <c r="I29" s="352">
        <f>SUM(J29:L29)</f>
        <v>89875</v>
      </c>
      <c r="J29" s="352">
        <v>53925</v>
      </c>
      <c r="K29" s="352">
        <v>0</v>
      </c>
      <c r="L29" s="352">
        <v>35950</v>
      </c>
      <c r="M29" s="352">
        <f>SUM(N29:Q29)</f>
        <v>269625</v>
      </c>
      <c r="N29" s="352">
        <v>269625</v>
      </c>
      <c r="O29" s="352">
        <v>0</v>
      </c>
      <c r="P29" s="352">
        <v>0</v>
      </c>
      <c r="Q29" s="367">
        <v>0</v>
      </c>
    </row>
    <row r="30" spans="1:17" ht="11.25">
      <c r="A30" s="490"/>
      <c r="B30" s="365" t="s">
        <v>59</v>
      </c>
      <c r="C30" s="353"/>
      <c r="D30" s="353"/>
      <c r="E30" s="351">
        <f>F30+G30</f>
        <v>0</v>
      </c>
      <c r="F30" s="351">
        <f>I30</f>
        <v>0</v>
      </c>
      <c r="G30" s="351">
        <f>M30</f>
        <v>0</v>
      </c>
      <c r="H30" s="352">
        <f>I30+M30</f>
        <v>0</v>
      </c>
      <c r="I30" s="352">
        <f>SUM(J30:L30)</f>
        <v>0</v>
      </c>
      <c r="J30" s="352">
        <v>0</v>
      </c>
      <c r="K30" s="352">
        <v>0</v>
      </c>
      <c r="L30" s="352">
        <v>0</v>
      </c>
      <c r="M30" s="352">
        <f>SUM(N30:Q30)</f>
        <v>0</v>
      </c>
      <c r="N30" s="352">
        <v>0</v>
      </c>
      <c r="O30" s="352">
        <v>0</v>
      </c>
      <c r="P30" s="352">
        <v>0</v>
      </c>
      <c r="Q30" s="367">
        <v>0</v>
      </c>
    </row>
    <row r="31" spans="1:17" ht="11.25">
      <c r="A31" s="490"/>
      <c r="B31" s="365" t="s">
        <v>379</v>
      </c>
      <c r="C31" s="353"/>
      <c r="D31" s="353"/>
      <c r="E31" s="351">
        <f>F31+G31</f>
        <v>0</v>
      </c>
      <c r="F31" s="351">
        <f>I31</f>
        <v>0</v>
      </c>
      <c r="G31" s="351">
        <f>M31</f>
        <v>0</v>
      </c>
      <c r="H31" s="352">
        <f>I31+M31</f>
        <v>0</v>
      </c>
      <c r="I31" s="352">
        <f>SUM(J31:L31)</f>
        <v>0</v>
      </c>
      <c r="J31" s="352">
        <v>0</v>
      </c>
      <c r="K31" s="352">
        <v>0</v>
      </c>
      <c r="L31" s="352">
        <v>0</v>
      </c>
      <c r="M31" s="352">
        <f>SUM(N31:Q31)</f>
        <v>0</v>
      </c>
      <c r="N31" s="352">
        <v>0</v>
      </c>
      <c r="O31" s="352">
        <v>0</v>
      </c>
      <c r="P31" s="352">
        <v>0</v>
      </c>
      <c r="Q31" s="367">
        <v>0</v>
      </c>
    </row>
    <row r="32" spans="1:17" ht="11.25">
      <c r="A32" s="490" t="s">
        <v>96</v>
      </c>
      <c r="B32" s="365" t="s">
        <v>90</v>
      </c>
      <c r="C32" s="477" t="s">
        <v>473</v>
      </c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4"/>
    </row>
    <row r="33" spans="1:17" s="17" customFormat="1" ht="11.25">
      <c r="A33" s="490"/>
      <c r="B33" s="365" t="s">
        <v>91</v>
      </c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4"/>
    </row>
    <row r="34" spans="1:17" ht="11.25">
      <c r="A34" s="490"/>
      <c r="B34" s="365" t="s">
        <v>92</v>
      </c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4"/>
    </row>
    <row r="35" spans="1:17" ht="11.25">
      <c r="A35" s="490"/>
      <c r="B35" s="365" t="s">
        <v>93</v>
      </c>
      <c r="C35" s="483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4"/>
    </row>
    <row r="36" spans="1:17" ht="11.25">
      <c r="A36" s="490"/>
      <c r="B36" s="365" t="s">
        <v>94</v>
      </c>
      <c r="C36" s="350">
        <v>61</v>
      </c>
      <c r="D36" s="350">
        <v>90095</v>
      </c>
      <c r="E36" s="351">
        <f>F36+G36</f>
        <v>1205500</v>
      </c>
      <c r="F36" s="351">
        <f>I36</f>
        <v>301375</v>
      </c>
      <c r="G36" s="351">
        <f>M36</f>
        <v>904125</v>
      </c>
      <c r="H36" s="352">
        <f>I36+M36</f>
        <v>1205500</v>
      </c>
      <c r="I36" s="352">
        <f>SUM(J36:L36)</f>
        <v>301375</v>
      </c>
      <c r="J36" s="352">
        <v>180825</v>
      </c>
      <c r="K36" s="352">
        <v>0</v>
      </c>
      <c r="L36" s="352">
        <v>120550</v>
      </c>
      <c r="M36" s="352">
        <f>SUM(N36:Q36)</f>
        <v>904125</v>
      </c>
      <c r="N36" s="351">
        <v>904125</v>
      </c>
      <c r="O36" s="351">
        <v>0</v>
      </c>
      <c r="P36" s="351">
        <v>0</v>
      </c>
      <c r="Q36" s="366">
        <v>0</v>
      </c>
    </row>
    <row r="37" spans="1:17" ht="11.25">
      <c r="A37" s="490"/>
      <c r="B37" s="365" t="s">
        <v>138</v>
      </c>
      <c r="C37" s="353"/>
      <c r="D37" s="353"/>
      <c r="E37" s="351">
        <f>F37+G37</f>
        <v>620000</v>
      </c>
      <c r="F37" s="351">
        <f>I37</f>
        <v>155000</v>
      </c>
      <c r="G37" s="351">
        <f>M37</f>
        <v>465000</v>
      </c>
      <c r="H37" s="352">
        <f>I37+M37</f>
        <v>620000</v>
      </c>
      <c r="I37" s="352">
        <f>SUM(J37:L37)</f>
        <v>155000</v>
      </c>
      <c r="J37" s="352">
        <v>93000</v>
      </c>
      <c r="K37" s="352">
        <v>0</v>
      </c>
      <c r="L37" s="352">
        <v>62000</v>
      </c>
      <c r="M37" s="352">
        <f>N37+O37+P37+Q37</f>
        <v>465000</v>
      </c>
      <c r="N37" s="352">
        <v>465000</v>
      </c>
      <c r="O37" s="352">
        <v>0</v>
      </c>
      <c r="P37" s="352">
        <v>0</v>
      </c>
      <c r="Q37" s="367">
        <v>0</v>
      </c>
    </row>
    <row r="38" spans="1:17" ht="11.25">
      <c r="A38" s="490"/>
      <c r="B38" s="365" t="s">
        <v>56</v>
      </c>
      <c r="C38" s="353"/>
      <c r="D38" s="353"/>
      <c r="E38" s="351">
        <f>F38+G38</f>
        <v>585500</v>
      </c>
      <c r="F38" s="351">
        <f>I38</f>
        <v>146375</v>
      </c>
      <c r="G38" s="351">
        <f>M38</f>
        <v>439125</v>
      </c>
      <c r="H38" s="352">
        <f>I38+M38</f>
        <v>585500</v>
      </c>
      <c r="I38" s="352">
        <f>SUM(J38:L38)</f>
        <v>146375</v>
      </c>
      <c r="J38" s="352">
        <v>87825</v>
      </c>
      <c r="K38" s="352">
        <v>0</v>
      </c>
      <c r="L38" s="352">
        <v>58550</v>
      </c>
      <c r="M38" s="352">
        <f>SUM(N38:Q38)</f>
        <v>439125</v>
      </c>
      <c r="N38" s="352">
        <v>439125</v>
      </c>
      <c r="O38" s="352">
        <v>0</v>
      </c>
      <c r="P38" s="352">
        <v>0</v>
      </c>
      <c r="Q38" s="367">
        <v>0</v>
      </c>
    </row>
    <row r="39" spans="1:17" ht="11.25">
      <c r="A39" s="490"/>
      <c r="B39" s="365" t="s">
        <v>59</v>
      </c>
      <c r="C39" s="353"/>
      <c r="D39" s="353"/>
      <c r="E39" s="351">
        <f>F39+G39</f>
        <v>0</v>
      </c>
      <c r="F39" s="351">
        <f>I39</f>
        <v>0</v>
      </c>
      <c r="G39" s="351">
        <f>M39</f>
        <v>0</v>
      </c>
      <c r="H39" s="352">
        <f>I39+M39</f>
        <v>0</v>
      </c>
      <c r="I39" s="352">
        <f>SUM(J39:L39)</f>
        <v>0</v>
      </c>
      <c r="J39" s="352">
        <v>0</v>
      </c>
      <c r="K39" s="352">
        <v>0</v>
      </c>
      <c r="L39" s="352">
        <v>0</v>
      </c>
      <c r="M39" s="352">
        <f>SUM(N39:Q39)</f>
        <v>0</v>
      </c>
      <c r="N39" s="352">
        <v>0</v>
      </c>
      <c r="O39" s="352">
        <v>0</v>
      </c>
      <c r="P39" s="352">
        <v>0</v>
      </c>
      <c r="Q39" s="367">
        <v>0</v>
      </c>
    </row>
    <row r="40" spans="1:17" ht="11.25">
      <c r="A40" s="490"/>
      <c r="B40" s="365" t="s">
        <v>379</v>
      </c>
      <c r="C40" s="353"/>
      <c r="D40" s="353"/>
      <c r="E40" s="351">
        <f>F40+G40</f>
        <v>0</v>
      </c>
      <c r="F40" s="351">
        <f>I40</f>
        <v>0</v>
      </c>
      <c r="G40" s="351">
        <f>M40</f>
        <v>0</v>
      </c>
      <c r="H40" s="352">
        <f>I40+M40</f>
        <v>0</v>
      </c>
      <c r="I40" s="352">
        <f>SUM(J40:L40)</f>
        <v>0</v>
      </c>
      <c r="J40" s="352">
        <v>0</v>
      </c>
      <c r="K40" s="352">
        <v>0</v>
      </c>
      <c r="L40" s="352">
        <v>0</v>
      </c>
      <c r="M40" s="352">
        <v>0</v>
      </c>
      <c r="N40" s="352">
        <v>0</v>
      </c>
      <c r="O40" s="352">
        <v>0</v>
      </c>
      <c r="P40" s="352">
        <v>0</v>
      </c>
      <c r="Q40" s="367">
        <v>0</v>
      </c>
    </row>
    <row r="41" spans="1:17" ht="11.25">
      <c r="A41" s="490" t="s">
        <v>199</v>
      </c>
      <c r="B41" s="365" t="s">
        <v>90</v>
      </c>
      <c r="C41" s="477" t="s">
        <v>474</v>
      </c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4"/>
    </row>
    <row r="42" spans="1:17" ht="11.25">
      <c r="A42" s="490"/>
      <c r="B42" s="365" t="s">
        <v>91</v>
      </c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4"/>
    </row>
    <row r="43" spans="1:17" ht="11.25">
      <c r="A43" s="490"/>
      <c r="B43" s="365" t="s">
        <v>92</v>
      </c>
      <c r="C43" s="483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4"/>
    </row>
    <row r="44" spans="1:17" s="17" customFormat="1" ht="15" customHeight="1">
      <c r="A44" s="490"/>
      <c r="B44" s="365" t="s">
        <v>93</v>
      </c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4"/>
    </row>
    <row r="45" spans="1:17" ht="11.25">
      <c r="A45" s="490"/>
      <c r="B45" s="365" t="s">
        <v>94</v>
      </c>
      <c r="C45" s="350">
        <v>61</v>
      </c>
      <c r="D45" s="350">
        <v>60016</v>
      </c>
      <c r="E45" s="351">
        <f>F45+G45</f>
        <v>2200000</v>
      </c>
      <c r="F45" s="351">
        <f>I45</f>
        <v>550000</v>
      </c>
      <c r="G45" s="351">
        <f>M45</f>
        <v>1650000</v>
      </c>
      <c r="H45" s="352">
        <f>I45+M45</f>
        <v>2200000</v>
      </c>
      <c r="I45" s="352">
        <f>SUM(J45:L45)</f>
        <v>550000</v>
      </c>
      <c r="J45" s="352">
        <v>330000</v>
      </c>
      <c r="K45" s="352">
        <v>0</v>
      </c>
      <c r="L45" s="352">
        <v>220000</v>
      </c>
      <c r="M45" s="352">
        <f>SUM(N45:Q45)</f>
        <v>1650000</v>
      </c>
      <c r="N45" s="351">
        <v>1650000</v>
      </c>
      <c r="O45" s="351">
        <v>0</v>
      </c>
      <c r="P45" s="351">
        <v>0</v>
      </c>
      <c r="Q45" s="366">
        <v>0</v>
      </c>
    </row>
    <row r="46" spans="1:17" ht="11.25">
      <c r="A46" s="490"/>
      <c r="B46" s="365" t="s">
        <v>138</v>
      </c>
      <c r="C46" s="353"/>
      <c r="D46" s="353"/>
      <c r="E46" s="351">
        <f>F46+G46</f>
        <v>1100000</v>
      </c>
      <c r="F46" s="351">
        <f>I46</f>
        <v>275000</v>
      </c>
      <c r="G46" s="351">
        <f>M46</f>
        <v>825000</v>
      </c>
      <c r="H46" s="352">
        <f>I46+M46</f>
        <v>1100000</v>
      </c>
      <c r="I46" s="352">
        <f>SUM(J46:L46)</f>
        <v>275000</v>
      </c>
      <c r="J46" s="352">
        <v>165000</v>
      </c>
      <c r="K46" s="352">
        <v>0</v>
      </c>
      <c r="L46" s="352">
        <v>110000</v>
      </c>
      <c r="M46" s="352">
        <f>N46+O46+P46+Q46</f>
        <v>825000</v>
      </c>
      <c r="N46" s="352">
        <v>825000</v>
      </c>
      <c r="O46" s="352">
        <v>0</v>
      </c>
      <c r="P46" s="352">
        <v>0</v>
      </c>
      <c r="Q46" s="367">
        <v>0</v>
      </c>
    </row>
    <row r="47" spans="1:17" ht="11.25">
      <c r="A47" s="490"/>
      <c r="B47" s="365" t="s">
        <v>56</v>
      </c>
      <c r="C47" s="353"/>
      <c r="D47" s="353"/>
      <c r="E47" s="351">
        <f>F47+G47</f>
        <v>1100000</v>
      </c>
      <c r="F47" s="351">
        <f>I47</f>
        <v>275000</v>
      </c>
      <c r="G47" s="351">
        <f>M47</f>
        <v>825000</v>
      </c>
      <c r="H47" s="352">
        <f>I47+M47</f>
        <v>1100000</v>
      </c>
      <c r="I47" s="352">
        <f>SUM(J47:L47)</f>
        <v>275000</v>
      </c>
      <c r="J47" s="352">
        <v>165000</v>
      </c>
      <c r="K47" s="352">
        <v>0</v>
      </c>
      <c r="L47" s="352">
        <v>110000</v>
      </c>
      <c r="M47" s="352">
        <f>SUM(N47:Q47)</f>
        <v>825000</v>
      </c>
      <c r="N47" s="352">
        <v>825000</v>
      </c>
      <c r="O47" s="352">
        <v>0</v>
      </c>
      <c r="P47" s="352">
        <v>0</v>
      </c>
      <c r="Q47" s="367">
        <v>0</v>
      </c>
    </row>
    <row r="48" spans="1:17" ht="11.25">
      <c r="A48" s="490"/>
      <c r="B48" s="365" t="s">
        <v>59</v>
      </c>
      <c r="C48" s="353"/>
      <c r="D48" s="353"/>
      <c r="E48" s="351">
        <f>F48+G48</f>
        <v>0</v>
      </c>
      <c r="F48" s="351">
        <f>I48</f>
        <v>0</v>
      </c>
      <c r="G48" s="351">
        <f>M48</f>
        <v>0</v>
      </c>
      <c r="H48" s="352">
        <f>I48+M48</f>
        <v>0</v>
      </c>
      <c r="I48" s="352">
        <f>SUM(J48:L48)</f>
        <v>0</v>
      </c>
      <c r="J48" s="352">
        <v>0</v>
      </c>
      <c r="K48" s="352">
        <v>0</v>
      </c>
      <c r="L48" s="352">
        <v>0</v>
      </c>
      <c r="M48" s="352">
        <v>0</v>
      </c>
      <c r="N48" s="352">
        <v>0</v>
      </c>
      <c r="O48" s="352">
        <v>0</v>
      </c>
      <c r="P48" s="352">
        <v>0</v>
      </c>
      <c r="Q48" s="367">
        <v>0</v>
      </c>
    </row>
    <row r="49" spans="1:17" ht="11.25">
      <c r="A49" s="490"/>
      <c r="B49" s="365" t="s">
        <v>379</v>
      </c>
      <c r="C49" s="353"/>
      <c r="D49" s="353"/>
      <c r="E49" s="351">
        <f>F49+G49</f>
        <v>0</v>
      </c>
      <c r="F49" s="351">
        <f>I49</f>
        <v>0</v>
      </c>
      <c r="G49" s="351">
        <f>M49</f>
        <v>0</v>
      </c>
      <c r="H49" s="352">
        <f>I49+M49</f>
        <v>0</v>
      </c>
      <c r="I49" s="352">
        <f>SUM(J49:L49)</f>
        <v>0</v>
      </c>
      <c r="J49" s="352">
        <v>0</v>
      </c>
      <c r="K49" s="352">
        <v>0</v>
      </c>
      <c r="L49" s="352">
        <v>0</v>
      </c>
      <c r="M49" s="352">
        <v>0</v>
      </c>
      <c r="N49" s="352">
        <v>0</v>
      </c>
      <c r="O49" s="352">
        <v>0</v>
      </c>
      <c r="P49" s="352">
        <v>0</v>
      </c>
      <c r="Q49" s="367">
        <v>0</v>
      </c>
    </row>
    <row r="50" spans="1:17" ht="11.25">
      <c r="A50" s="490" t="s">
        <v>204</v>
      </c>
      <c r="B50" s="365" t="s">
        <v>90</v>
      </c>
      <c r="C50" s="477" t="s">
        <v>475</v>
      </c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4"/>
    </row>
    <row r="51" spans="1:17" ht="11.25">
      <c r="A51" s="490"/>
      <c r="B51" s="365" t="s">
        <v>91</v>
      </c>
      <c r="C51" s="483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4"/>
    </row>
    <row r="52" spans="1:17" ht="11.25">
      <c r="A52" s="490"/>
      <c r="B52" s="365" t="s">
        <v>92</v>
      </c>
      <c r="C52" s="483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4"/>
    </row>
    <row r="53" spans="1:17" ht="11.25">
      <c r="A53" s="490"/>
      <c r="B53" s="365" t="s">
        <v>93</v>
      </c>
      <c r="C53" s="483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4"/>
    </row>
    <row r="54" spans="1:17" ht="11.25">
      <c r="A54" s="490"/>
      <c r="B54" s="365" t="s">
        <v>94</v>
      </c>
      <c r="C54" s="350">
        <v>23</v>
      </c>
      <c r="D54" s="350">
        <v>60016</v>
      </c>
      <c r="E54" s="351">
        <f>F54+G54</f>
        <v>1510000</v>
      </c>
      <c r="F54" s="351">
        <f>I54</f>
        <v>377500</v>
      </c>
      <c r="G54" s="351">
        <f>M54</f>
        <v>1132500</v>
      </c>
      <c r="H54" s="352">
        <f>I54+M54</f>
        <v>1510000</v>
      </c>
      <c r="I54" s="352">
        <f>SUM(J54:L54)</f>
        <v>377500</v>
      </c>
      <c r="J54" s="352">
        <v>226500</v>
      </c>
      <c r="K54" s="352">
        <v>0</v>
      </c>
      <c r="L54" s="352">
        <v>151000</v>
      </c>
      <c r="M54" s="352">
        <f>SUM(N54:Q54)</f>
        <v>1132500</v>
      </c>
      <c r="N54" s="351">
        <v>1132500</v>
      </c>
      <c r="O54" s="351">
        <v>0</v>
      </c>
      <c r="P54" s="351">
        <v>0</v>
      </c>
      <c r="Q54" s="366">
        <v>0</v>
      </c>
    </row>
    <row r="55" spans="1:17" ht="11.25">
      <c r="A55" s="490"/>
      <c r="B55" s="365" t="s">
        <v>138</v>
      </c>
      <c r="C55" s="353"/>
      <c r="D55" s="353"/>
      <c r="E55" s="351">
        <f>F55+G55</f>
        <v>650000</v>
      </c>
      <c r="F55" s="351">
        <f>I55</f>
        <v>162500</v>
      </c>
      <c r="G55" s="351">
        <f>M55</f>
        <v>487500</v>
      </c>
      <c r="H55" s="352">
        <f>I55+M55</f>
        <v>650000</v>
      </c>
      <c r="I55" s="352">
        <f>SUM(J55:L55)</f>
        <v>162500</v>
      </c>
      <c r="J55" s="352">
        <v>97500</v>
      </c>
      <c r="K55" s="352">
        <v>0</v>
      </c>
      <c r="L55" s="352">
        <v>65000</v>
      </c>
      <c r="M55" s="352">
        <f>N55+O55+P55+Q55</f>
        <v>487500</v>
      </c>
      <c r="N55" s="352">
        <v>487500</v>
      </c>
      <c r="O55" s="352">
        <v>0</v>
      </c>
      <c r="P55" s="352">
        <v>0</v>
      </c>
      <c r="Q55" s="367">
        <v>0</v>
      </c>
    </row>
    <row r="56" spans="1:17" ht="11.25">
      <c r="A56" s="490"/>
      <c r="B56" s="365" t="s">
        <v>56</v>
      </c>
      <c r="C56" s="353"/>
      <c r="D56" s="353"/>
      <c r="E56" s="351">
        <f>F56+G56</f>
        <v>860000</v>
      </c>
      <c r="F56" s="351">
        <f>I56</f>
        <v>215000</v>
      </c>
      <c r="G56" s="351">
        <f>M56</f>
        <v>645000</v>
      </c>
      <c r="H56" s="352">
        <f>I56+M56</f>
        <v>860000</v>
      </c>
      <c r="I56" s="352">
        <f>SUM(J56:L56)</f>
        <v>215000</v>
      </c>
      <c r="J56" s="352">
        <v>129000</v>
      </c>
      <c r="K56" s="352">
        <v>0</v>
      </c>
      <c r="L56" s="352">
        <v>86000</v>
      </c>
      <c r="M56" s="352">
        <f>SUM(N56:Q56)</f>
        <v>645000</v>
      </c>
      <c r="N56" s="352">
        <v>645000</v>
      </c>
      <c r="O56" s="352">
        <v>0</v>
      </c>
      <c r="P56" s="352">
        <v>0</v>
      </c>
      <c r="Q56" s="367">
        <v>0</v>
      </c>
    </row>
    <row r="57" spans="1:17" ht="11.25">
      <c r="A57" s="490"/>
      <c r="B57" s="365" t="s">
        <v>59</v>
      </c>
      <c r="C57" s="353"/>
      <c r="D57" s="353"/>
      <c r="E57" s="351">
        <f>F57+G57</f>
        <v>0</v>
      </c>
      <c r="F57" s="351">
        <f>I57</f>
        <v>0</v>
      </c>
      <c r="G57" s="351">
        <f>M57</f>
        <v>0</v>
      </c>
      <c r="H57" s="352">
        <f>I57+M57</f>
        <v>0</v>
      </c>
      <c r="I57" s="352">
        <f>SUM(J57:L57)</f>
        <v>0</v>
      </c>
      <c r="J57" s="352">
        <v>0</v>
      </c>
      <c r="K57" s="352">
        <v>0</v>
      </c>
      <c r="L57" s="352">
        <v>0</v>
      </c>
      <c r="M57" s="352">
        <f>SUM(N57:Q57)</f>
        <v>0</v>
      </c>
      <c r="N57" s="352">
        <v>0</v>
      </c>
      <c r="O57" s="352">
        <v>0</v>
      </c>
      <c r="P57" s="352">
        <v>0</v>
      </c>
      <c r="Q57" s="367">
        <v>0</v>
      </c>
    </row>
    <row r="58" spans="1:17" ht="12" thickBot="1">
      <c r="A58" s="491"/>
      <c r="B58" s="368" t="s">
        <v>379</v>
      </c>
      <c r="C58" s="369"/>
      <c r="D58" s="369"/>
      <c r="E58" s="370">
        <f>F58+G58</f>
        <v>0</v>
      </c>
      <c r="F58" s="370">
        <f>I58</f>
        <v>0</v>
      </c>
      <c r="G58" s="370">
        <f>M58</f>
        <v>0</v>
      </c>
      <c r="H58" s="371">
        <f>I58+M58</f>
        <v>0</v>
      </c>
      <c r="I58" s="371">
        <f>SUM(J58:L58)</f>
        <v>0</v>
      </c>
      <c r="J58" s="371">
        <v>0</v>
      </c>
      <c r="K58" s="371">
        <v>0</v>
      </c>
      <c r="L58" s="371">
        <v>0</v>
      </c>
      <c r="M58" s="371">
        <f>SUM(N58:Q58)</f>
        <v>0</v>
      </c>
      <c r="N58" s="371">
        <v>0</v>
      </c>
      <c r="O58" s="371">
        <v>0</v>
      </c>
      <c r="P58" s="371">
        <v>0</v>
      </c>
      <c r="Q58" s="372">
        <v>0</v>
      </c>
    </row>
    <row r="59" spans="1:17" s="378" customFormat="1" ht="12" thickBot="1">
      <c r="A59" s="373"/>
      <c r="B59" s="374"/>
      <c r="C59" s="375"/>
      <c r="D59" s="375"/>
      <c r="E59" s="376"/>
      <c r="F59" s="376"/>
      <c r="G59" s="376"/>
      <c r="H59" s="377"/>
      <c r="I59" s="377"/>
      <c r="J59" s="377"/>
      <c r="K59" s="377"/>
      <c r="L59" s="377"/>
      <c r="M59" s="377"/>
      <c r="N59" s="377"/>
      <c r="O59" s="377"/>
      <c r="P59" s="377"/>
      <c r="Q59" s="377"/>
    </row>
    <row r="60" spans="1:17" ht="11.25">
      <c r="A60" s="485" t="s">
        <v>210</v>
      </c>
      <c r="B60" s="381" t="s">
        <v>90</v>
      </c>
      <c r="C60" s="486" t="s">
        <v>476</v>
      </c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8"/>
    </row>
    <row r="61" spans="1:17" ht="11.25">
      <c r="A61" s="476"/>
      <c r="B61" s="349" t="s">
        <v>91</v>
      </c>
      <c r="C61" s="483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4"/>
    </row>
    <row r="62" spans="1:17" ht="11.25">
      <c r="A62" s="476"/>
      <c r="B62" s="349" t="s">
        <v>92</v>
      </c>
      <c r="C62" s="483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4"/>
    </row>
    <row r="63" spans="1:17" ht="11.25">
      <c r="A63" s="476"/>
      <c r="B63" s="349" t="s">
        <v>93</v>
      </c>
      <c r="C63" s="483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4"/>
    </row>
    <row r="64" spans="1:17" ht="11.25">
      <c r="A64" s="476"/>
      <c r="B64" s="349" t="s">
        <v>94</v>
      </c>
      <c r="C64" s="350">
        <v>23</v>
      </c>
      <c r="D64" s="350">
        <v>60016</v>
      </c>
      <c r="E64" s="351">
        <f>F64+G64</f>
        <v>1500000</v>
      </c>
      <c r="F64" s="351">
        <f>I64</f>
        <v>375000</v>
      </c>
      <c r="G64" s="351">
        <f>M64</f>
        <v>1125000</v>
      </c>
      <c r="H64" s="352">
        <f>I64+M64</f>
        <v>1500000</v>
      </c>
      <c r="I64" s="352">
        <f>SUM(J64:L64)</f>
        <v>375000</v>
      </c>
      <c r="J64" s="352">
        <v>225000</v>
      </c>
      <c r="K64" s="352">
        <v>0</v>
      </c>
      <c r="L64" s="352">
        <v>150000</v>
      </c>
      <c r="M64" s="352">
        <f>SUM(N64:Q64)</f>
        <v>1125000</v>
      </c>
      <c r="N64" s="351">
        <v>1125000</v>
      </c>
      <c r="O64" s="351">
        <v>0</v>
      </c>
      <c r="P64" s="351">
        <v>0</v>
      </c>
      <c r="Q64" s="366">
        <v>0</v>
      </c>
    </row>
    <row r="65" spans="1:17" ht="11.25">
      <c r="A65" s="476"/>
      <c r="B65" s="349" t="s">
        <v>138</v>
      </c>
      <c r="C65" s="353"/>
      <c r="D65" s="353"/>
      <c r="E65" s="351">
        <f>F65+G65</f>
        <v>0</v>
      </c>
      <c r="F65" s="351">
        <f>I65</f>
        <v>0</v>
      </c>
      <c r="G65" s="351">
        <f>M65</f>
        <v>0</v>
      </c>
      <c r="H65" s="352">
        <f>I65+M65</f>
        <v>0</v>
      </c>
      <c r="I65" s="352">
        <f>SUM(J65:L65)</f>
        <v>0</v>
      </c>
      <c r="J65" s="352">
        <v>0</v>
      </c>
      <c r="K65" s="352">
        <v>0</v>
      </c>
      <c r="L65" s="352">
        <v>0</v>
      </c>
      <c r="M65" s="352">
        <f>SUM(N65:Q65)</f>
        <v>0</v>
      </c>
      <c r="N65" s="352">
        <v>0</v>
      </c>
      <c r="O65" s="352">
        <v>0</v>
      </c>
      <c r="P65" s="352">
        <v>0</v>
      </c>
      <c r="Q65" s="367">
        <v>0</v>
      </c>
    </row>
    <row r="66" spans="1:17" ht="11.25">
      <c r="A66" s="476"/>
      <c r="B66" s="349" t="s">
        <v>56</v>
      </c>
      <c r="C66" s="353"/>
      <c r="D66" s="353"/>
      <c r="E66" s="351">
        <f>F66+G66</f>
        <v>0</v>
      </c>
      <c r="F66" s="351">
        <f>I66</f>
        <v>0</v>
      </c>
      <c r="G66" s="351">
        <f>M66</f>
        <v>0</v>
      </c>
      <c r="H66" s="352">
        <f>I66+M66</f>
        <v>0</v>
      </c>
      <c r="I66" s="352">
        <f>SUM(J66:L66)</f>
        <v>0</v>
      </c>
      <c r="J66" s="352">
        <v>0</v>
      </c>
      <c r="K66" s="352">
        <v>0</v>
      </c>
      <c r="L66" s="352">
        <v>0</v>
      </c>
      <c r="M66" s="352">
        <f>SUM(N66:Q66)</f>
        <v>0</v>
      </c>
      <c r="N66" s="352">
        <v>0</v>
      </c>
      <c r="O66" s="352">
        <v>0</v>
      </c>
      <c r="P66" s="352">
        <v>0</v>
      </c>
      <c r="Q66" s="367">
        <v>0</v>
      </c>
    </row>
    <row r="67" spans="1:17" ht="11.25">
      <c r="A67" s="476"/>
      <c r="B67" s="349" t="s">
        <v>59</v>
      </c>
      <c r="C67" s="353"/>
      <c r="D67" s="353"/>
      <c r="E67" s="351">
        <f>F67+G67</f>
        <v>750000</v>
      </c>
      <c r="F67" s="351">
        <f>I67</f>
        <v>187500</v>
      </c>
      <c r="G67" s="351">
        <f>M67</f>
        <v>562500</v>
      </c>
      <c r="H67" s="352">
        <f>I67+M67</f>
        <v>750000</v>
      </c>
      <c r="I67" s="352">
        <f>SUM(J67:L67)</f>
        <v>187500</v>
      </c>
      <c r="J67" s="352">
        <v>112500</v>
      </c>
      <c r="K67" s="352">
        <v>0</v>
      </c>
      <c r="L67" s="352">
        <v>75000</v>
      </c>
      <c r="M67" s="352">
        <f>SUM(N67:Q67)</f>
        <v>562500</v>
      </c>
      <c r="N67" s="352">
        <v>562500</v>
      </c>
      <c r="O67" s="352">
        <v>0</v>
      </c>
      <c r="P67" s="352">
        <v>0</v>
      </c>
      <c r="Q67" s="367">
        <v>0</v>
      </c>
    </row>
    <row r="68" spans="1:17" ht="11.25">
      <c r="A68" s="476"/>
      <c r="B68" s="349" t="s">
        <v>379</v>
      </c>
      <c r="C68" s="353"/>
      <c r="D68" s="353"/>
      <c r="E68" s="351">
        <f>F68+G68</f>
        <v>750000</v>
      </c>
      <c r="F68" s="351">
        <f>I68</f>
        <v>187500</v>
      </c>
      <c r="G68" s="351">
        <f>M68</f>
        <v>562500</v>
      </c>
      <c r="H68" s="352">
        <f>I68+M68</f>
        <v>750000</v>
      </c>
      <c r="I68" s="352">
        <f>SUM(J68:L68)</f>
        <v>187500</v>
      </c>
      <c r="J68" s="352">
        <v>112500</v>
      </c>
      <c r="K68" s="352">
        <v>0</v>
      </c>
      <c r="L68" s="352">
        <v>75000</v>
      </c>
      <c r="M68" s="352">
        <f>SUM(N68:Q68)</f>
        <v>562500</v>
      </c>
      <c r="N68" s="352">
        <v>562500</v>
      </c>
      <c r="O68" s="352">
        <v>0</v>
      </c>
      <c r="P68" s="352">
        <v>0</v>
      </c>
      <c r="Q68" s="367">
        <v>0</v>
      </c>
    </row>
    <row r="69" spans="1:17" ht="11.25">
      <c r="A69" s="476" t="s">
        <v>212</v>
      </c>
      <c r="B69" s="349" t="s">
        <v>90</v>
      </c>
      <c r="C69" s="477" t="s">
        <v>477</v>
      </c>
      <c r="D69" s="483"/>
      <c r="E69" s="483"/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4"/>
    </row>
    <row r="70" spans="1:17" ht="11.25">
      <c r="A70" s="476"/>
      <c r="B70" s="349" t="s">
        <v>91</v>
      </c>
      <c r="C70" s="483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4"/>
    </row>
    <row r="71" spans="1:17" ht="11.25">
      <c r="A71" s="476"/>
      <c r="B71" s="349" t="s">
        <v>92</v>
      </c>
      <c r="C71" s="483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4"/>
    </row>
    <row r="72" spans="1:17" ht="11.25">
      <c r="A72" s="476"/>
      <c r="B72" s="349" t="s">
        <v>93</v>
      </c>
      <c r="C72" s="483"/>
      <c r="D72" s="483"/>
      <c r="E72" s="4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4"/>
    </row>
    <row r="73" spans="1:17" ht="11.25">
      <c r="A73" s="476"/>
      <c r="B73" s="349" t="s">
        <v>94</v>
      </c>
      <c r="C73" s="350">
        <v>61</v>
      </c>
      <c r="D73" s="350">
        <v>60016</v>
      </c>
      <c r="E73" s="351">
        <f>F73+G73</f>
        <v>4500000</v>
      </c>
      <c r="F73" s="351">
        <f>I73</f>
        <v>1125000</v>
      </c>
      <c r="G73" s="351">
        <f>M73</f>
        <v>3375000</v>
      </c>
      <c r="H73" s="352">
        <f>I73+M73</f>
        <v>4500000</v>
      </c>
      <c r="I73" s="352">
        <f>SUM(J73:L73)</f>
        <v>1125000</v>
      </c>
      <c r="J73" s="352">
        <v>675000</v>
      </c>
      <c r="K73" s="352">
        <v>0</v>
      </c>
      <c r="L73" s="352">
        <v>450000</v>
      </c>
      <c r="M73" s="352">
        <f>SUM(N73:Q73)</f>
        <v>3375000</v>
      </c>
      <c r="N73" s="351">
        <v>3375000</v>
      </c>
      <c r="O73" s="351">
        <v>0</v>
      </c>
      <c r="P73" s="351">
        <v>0</v>
      </c>
      <c r="Q73" s="366">
        <v>0</v>
      </c>
    </row>
    <row r="74" spans="1:17" ht="11.25">
      <c r="A74" s="476"/>
      <c r="B74" s="349" t="s">
        <v>138</v>
      </c>
      <c r="C74" s="353"/>
      <c r="D74" s="353"/>
      <c r="E74" s="351">
        <f>F74+G74</f>
        <v>0</v>
      </c>
      <c r="F74" s="351">
        <f>I74</f>
        <v>0</v>
      </c>
      <c r="G74" s="351">
        <f>M74</f>
        <v>0</v>
      </c>
      <c r="H74" s="352">
        <f>I74+M74</f>
        <v>0</v>
      </c>
      <c r="I74" s="352">
        <f>SUM(J74:L74)</f>
        <v>0</v>
      </c>
      <c r="J74" s="352">
        <v>0</v>
      </c>
      <c r="K74" s="352">
        <v>0</v>
      </c>
      <c r="L74" s="352">
        <v>0</v>
      </c>
      <c r="M74" s="352">
        <f>SUM(N74:Q74)</f>
        <v>0</v>
      </c>
      <c r="N74" s="352">
        <v>0</v>
      </c>
      <c r="O74" s="352">
        <v>0</v>
      </c>
      <c r="P74" s="352">
        <v>0</v>
      </c>
      <c r="Q74" s="367">
        <v>0</v>
      </c>
    </row>
    <row r="75" spans="1:17" ht="11.25">
      <c r="A75" s="476"/>
      <c r="B75" s="349" t="s">
        <v>56</v>
      </c>
      <c r="C75" s="353"/>
      <c r="D75" s="353"/>
      <c r="E75" s="351">
        <f>F75+G75</f>
        <v>0</v>
      </c>
      <c r="F75" s="351">
        <f>I75</f>
        <v>0</v>
      </c>
      <c r="G75" s="351">
        <f>M75</f>
        <v>0</v>
      </c>
      <c r="H75" s="352">
        <f>I75+M75</f>
        <v>0</v>
      </c>
      <c r="I75" s="352">
        <f>SUM(J75:L75)</f>
        <v>0</v>
      </c>
      <c r="J75" s="352">
        <v>0</v>
      </c>
      <c r="K75" s="352">
        <v>0</v>
      </c>
      <c r="L75" s="352">
        <v>0</v>
      </c>
      <c r="M75" s="352">
        <f>SUM(N75:Q75)</f>
        <v>0</v>
      </c>
      <c r="N75" s="352">
        <v>0</v>
      </c>
      <c r="O75" s="352">
        <v>0</v>
      </c>
      <c r="P75" s="352">
        <v>0</v>
      </c>
      <c r="Q75" s="367">
        <v>0</v>
      </c>
    </row>
    <row r="76" spans="1:17" ht="11.25">
      <c r="A76" s="476"/>
      <c r="B76" s="349" t="s">
        <v>59</v>
      </c>
      <c r="C76" s="353"/>
      <c r="D76" s="353"/>
      <c r="E76" s="351">
        <f>F76+G76</f>
        <v>0</v>
      </c>
      <c r="F76" s="351">
        <f>I76</f>
        <v>0</v>
      </c>
      <c r="G76" s="351">
        <f>M76</f>
        <v>0</v>
      </c>
      <c r="H76" s="352">
        <f>I76+M76</f>
        <v>0</v>
      </c>
      <c r="I76" s="352">
        <f>SUM(J76:L76)</f>
        <v>0</v>
      </c>
      <c r="J76" s="352">
        <v>0</v>
      </c>
      <c r="K76" s="352">
        <v>0</v>
      </c>
      <c r="L76" s="352">
        <v>0</v>
      </c>
      <c r="M76" s="352">
        <f>SUM(N76:Q76)</f>
        <v>0</v>
      </c>
      <c r="N76" s="352">
        <v>0</v>
      </c>
      <c r="O76" s="352">
        <v>0</v>
      </c>
      <c r="P76" s="352">
        <v>0</v>
      </c>
      <c r="Q76" s="367">
        <v>0</v>
      </c>
    </row>
    <row r="77" spans="1:17" ht="11.25">
      <c r="A77" s="476"/>
      <c r="B77" s="349" t="s">
        <v>379</v>
      </c>
      <c r="C77" s="353"/>
      <c r="D77" s="353"/>
      <c r="E77" s="351">
        <f>F77+G77</f>
        <v>2250000</v>
      </c>
      <c r="F77" s="351">
        <f>I77</f>
        <v>562500</v>
      </c>
      <c r="G77" s="351">
        <f>M77</f>
        <v>1687500</v>
      </c>
      <c r="H77" s="352">
        <f>I77+M77</f>
        <v>2250000</v>
      </c>
      <c r="I77" s="352">
        <f>SUM(J77:L77)</f>
        <v>562500</v>
      </c>
      <c r="J77" s="352">
        <v>337500</v>
      </c>
      <c r="K77" s="352">
        <v>0</v>
      </c>
      <c r="L77" s="352">
        <v>225000</v>
      </c>
      <c r="M77" s="352">
        <f>SUM(N77:Q77)</f>
        <v>1687500</v>
      </c>
      <c r="N77" s="352">
        <v>1687500</v>
      </c>
      <c r="O77" s="352">
        <v>0</v>
      </c>
      <c r="P77" s="352">
        <v>0</v>
      </c>
      <c r="Q77" s="367">
        <v>0</v>
      </c>
    </row>
    <row r="78" spans="1:17" ht="11.25">
      <c r="A78" s="476" t="s">
        <v>217</v>
      </c>
      <c r="B78" s="349" t="s">
        <v>90</v>
      </c>
      <c r="C78" s="477" t="s">
        <v>478</v>
      </c>
      <c r="D78" s="483"/>
      <c r="E78" s="483"/>
      <c r="F78" s="483"/>
      <c r="G78" s="483"/>
      <c r="H78" s="483"/>
      <c r="I78" s="483"/>
      <c r="J78" s="483"/>
      <c r="K78" s="483"/>
      <c r="L78" s="483"/>
      <c r="M78" s="483"/>
      <c r="N78" s="483"/>
      <c r="O78" s="483"/>
      <c r="P78" s="483"/>
      <c r="Q78" s="484"/>
    </row>
    <row r="79" spans="1:17" ht="11.25">
      <c r="A79" s="476"/>
      <c r="B79" s="349" t="s">
        <v>91</v>
      </c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4"/>
    </row>
    <row r="80" spans="1:17" ht="11.25">
      <c r="A80" s="476"/>
      <c r="B80" s="349" t="s">
        <v>92</v>
      </c>
      <c r="C80" s="483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4"/>
    </row>
    <row r="81" spans="1:17" ht="11.25">
      <c r="A81" s="476"/>
      <c r="B81" s="349" t="s">
        <v>93</v>
      </c>
      <c r="C81" s="483"/>
      <c r="D81" s="483"/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4"/>
    </row>
    <row r="82" spans="1:17" ht="11.25">
      <c r="A82" s="476"/>
      <c r="B82" s="349" t="s">
        <v>94</v>
      </c>
      <c r="C82" s="350">
        <v>13</v>
      </c>
      <c r="D82" s="350">
        <v>75075</v>
      </c>
      <c r="E82" s="351">
        <f>F82+G82</f>
        <v>33840</v>
      </c>
      <c r="F82" s="351">
        <f>I82</f>
        <v>33840</v>
      </c>
      <c r="G82" s="351">
        <f>M82</f>
        <v>0</v>
      </c>
      <c r="H82" s="352">
        <f>I82+M82</f>
        <v>33840</v>
      </c>
      <c r="I82" s="352">
        <f>SUM(J82:L82)</f>
        <v>33840</v>
      </c>
      <c r="J82" s="352">
        <v>33840</v>
      </c>
      <c r="K82" s="352">
        <v>0</v>
      </c>
      <c r="L82" s="352">
        <v>0</v>
      </c>
      <c r="M82" s="352">
        <f>SUM(N82:Q82)</f>
        <v>0</v>
      </c>
      <c r="N82" s="351">
        <v>0</v>
      </c>
      <c r="O82" s="351">
        <v>0</v>
      </c>
      <c r="P82" s="351">
        <v>0</v>
      </c>
      <c r="Q82" s="366">
        <v>0</v>
      </c>
    </row>
    <row r="83" spans="1:17" ht="11.25">
      <c r="A83" s="476"/>
      <c r="B83" s="349" t="s">
        <v>138</v>
      </c>
      <c r="C83" s="353"/>
      <c r="D83" s="353"/>
      <c r="E83" s="351">
        <f>F83+G83</f>
        <v>33840</v>
      </c>
      <c r="F83" s="351">
        <f>I83</f>
        <v>33840</v>
      </c>
      <c r="G83" s="351">
        <f>M83</f>
        <v>0</v>
      </c>
      <c r="H83" s="352">
        <f>I83+M83</f>
        <v>33840</v>
      </c>
      <c r="I83" s="352">
        <f>SUM(J83:L83)</f>
        <v>33840</v>
      </c>
      <c r="J83" s="352">
        <v>33840</v>
      </c>
      <c r="K83" s="352">
        <v>0</v>
      </c>
      <c r="L83" s="352">
        <v>0</v>
      </c>
      <c r="M83" s="352">
        <f>SUM(N83:Q83)</f>
        <v>0</v>
      </c>
      <c r="N83" s="352">
        <v>0</v>
      </c>
      <c r="O83" s="352">
        <v>0</v>
      </c>
      <c r="P83" s="352">
        <v>0</v>
      </c>
      <c r="Q83" s="367">
        <v>0</v>
      </c>
    </row>
    <row r="84" spans="1:17" ht="11.25">
      <c r="A84" s="476"/>
      <c r="B84" s="349" t="s">
        <v>56</v>
      </c>
      <c r="C84" s="353"/>
      <c r="D84" s="353"/>
      <c r="E84" s="351">
        <f>F84+G84</f>
        <v>0</v>
      </c>
      <c r="F84" s="351">
        <f>I84</f>
        <v>0</v>
      </c>
      <c r="G84" s="351">
        <f>M84</f>
        <v>0</v>
      </c>
      <c r="H84" s="352">
        <f>I84+M84</f>
        <v>0</v>
      </c>
      <c r="I84" s="352">
        <f>SUM(J84:L84)</f>
        <v>0</v>
      </c>
      <c r="J84" s="352">
        <v>0</v>
      </c>
      <c r="K84" s="352">
        <v>0</v>
      </c>
      <c r="L84" s="352">
        <v>0</v>
      </c>
      <c r="M84" s="352">
        <f>SUM(N84:Q84)</f>
        <v>0</v>
      </c>
      <c r="N84" s="352">
        <v>0</v>
      </c>
      <c r="O84" s="352">
        <v>0</v>
      </c>
      <c r="P84" s="352">
        <v>0</v>
      </c>
      <c r="Q84" s="367">
        <v>0</v>
      </c>
    </row>
    <row r="85" spans="1:17" ht="11.25">
      <c r="A85" s="476"/>
      <c r="B85" s="349" t="s">
        <v>59</v>
      </c>
      <c r="C85" s="353"/>
      <c r="D85" s="353"/>
      <c r="E85" s="351">
        <f>F85+G85</f>
        <v>0</v>
      </c>
      <c r="F85" s="351">
        <f>I85</f>
        <v>0</v>
      </c>
      <c r="G85" s="351">
        <f>M85</f>
        <v>0</v>
      </c>
      <c r="H85" s="352">
        <f>I85+M85</f>
        <v>0</v>
      </c>
      <c r="I85" s="352">
        <f>SUM(J85:L85)</f>
        <v>0</v>
      </c>
      <c r="J85" s="352">
        <v>0</v>
      </c>
      <c r="K85" s="352">
        <v>0</v>
      </c>
      <c r="L85" s="352">
        <v>0</v>
      </c>
      <c r="M85" s="352">
        <f>SUM(N85:Q85)</f>
        <v>0</v>
      </c>
      <c r="N85" s="352">
        <v>0</v>
      </c>
      <c r="O85" s="352">
        <v>0</v>
      </c>
      <c r="P85" s="352">
        <v>0</v>
      </c>
      <c r="Q85" s="367">
        <v>0</v>
      </c>
    </row>
    <row r="86" spans="1:17" ht="11.25">
      <c r="A86" s="476"/>
      <c r="B86" s="349" t="s">
        <v>379</v>
      </c>
      <c r="C86" s="353"/>
      <c r="D86" s="353"/>
      <c r="E86" s="351">
        <f>F86+G86</f>
        <v>0</v>
      </c>
      <c r="F86" s="351">
        <f>I86</f>
        <v>0</v>
      </c>
      <c r="G86" s="351">
        <f>M86</f>
        <v>0</v>
      </c>
      <c r="H86" s="352">
        <f>I86+M86</f>
        <v>0</v>
      </c>
      <c r="I86" s="352">
        <f>SUM(J86:L86)</f>
        <v>0</v>
      </c>
      <c r="J86" s="352">
        <v>0</v>
      </c>
      <c r="K86" s="352">
        <v>0</v>
      </c>
      <c r="L86" s="352">
        <v>0</v>
      </c>
      <c r="M86" s="352">
        <f>SUM(N86:Q86)</f>
        <v>0</v>
      </c>
      <c r="N86" s="352">
        <v>0</v>
      </c>
      <c r="O86" s="352">
        <v>0</v>
      </c>
      <c r="P86" s="352">
        <v>0</v>
      </c>
      <c r="Q86" s="367">
        <v>0</v>
      </c>
    </row>
    <row r="87" spans="1:17" ht="11.25">
      <c r="A87" s="476" t="s">
        <v>220</v>
      </c>
      <c r="B87" s="349" t="s">
        <v>90</v>
      </c>
      <c r="C87" s="477" t="s">
        <v>479</v>
      </c>
      <c r="D87" s="483"/>
      <c r="E87" s="483"/>
      <c r="F87" s="483"/>
      <c r="G87" s="483"/>
      <c r="H87" s="483"/>
      <c r="I87" s="483"/>
      <c r="J87" s="483"/>
      <c r="K87" s="483"/>
      <c r="L87" s="483"/>
      <c r="M87" s="483"/>
      <c r="N87" s="483"/>
      <c r="O87" s="483"/>
      <c r="P87" s="483"/>
      <c r="Q87" s="484"/>
    </row>
    <row r="88" spans="1:17" ht="11.25">
      <c r="A88" s="476"/>
      <c r="B88" s="349" t="s">
        <v>91</v>
      </c>
      <c r="C88" s="483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4"/>
    </row>
    <row r="89" spans="1:17" ht="11.25">
      <c r="A89" s="476"/>
      <c r="B89" s="349" t="s">
        <v>92</v>
      </c>
      <c r="C89" s="483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4"/>
    </row>
    <row r="90" spans="1:17" ht="11.25">
      <c r="A90" s="476"/>
      <c r="B90" s="349" t="s">
        <v>93</v>
      </c>
      <c r="C90" s="483"/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4"/>
    </row>
    <row r="91" spans="1:17" ht="11.25">
      <c r="A91" s="476"/>
      <c r="B91" s="349" t="s">
        <v>94</v>
      </c>
      <c r="C91" s="350">
        <v>74</v>
      </c>
      <c r="D91" s="350">
        <v>80101</v>
      </c>
      <c r="E91" s="351">
        <f>F91+G91</f>
        <v>1407630</v>
      </c>
      <c r="F91" s="351">
        <f>I91</f>
        <v>914408</v>
      </c>
      <c r="G91" s="351">
        <f>M91</f>
        <v>493222</v>
      </c>
      <c r="H91" s="352">
        <f>I91+M91</f>
        <v>1407630</v>
      </c>
      <c r="I91" s="352">
        <f>SUM(J91:L91)</f>
        <v>914408</v>
      </c>
      <c r="J91" s="352">
        <f>J92</f>
        <v>848645</v>
      </c>
      <c r="K91" s="352">
        <v>0</v>
      </c>
      <c r="L91" s="352">
        <v>65763</v>
      </c>
      <c r="M91" s="352">
        <f>SUM(N91:Q91)</f>
        <v>493222</v>
      </c>
      <c r="N91" s="351">
        <v>493222</v>
      </c>
      <c r="O91" s="351">
        <v>0</v>
      </c>
      <c r="P91" s="351">
        <v>0</v>
      </c>
      <c r="Q91" s="366">
        <v>0</v>
      </c>
    </row>
    <row r="92" spans="1:17" ht="11.25">
      <c r="A92" s="476"/>
      <c r="B92" s="349" t="s">
        <v>138</v>
      </c>
      <c r="C92" s="353"/>
      <c r="D92" s="353"/>
      <c r="E92" s="351">
        <f>F92+G92</f>
        <v>1407630</v>
      </c>
      <c r="F92" s="351">
        <f>I92</f>
        <v>914408</v>
      </c>
      <c r="G92" s="351">
        <f>M92</f>
        <v>493222</v>
      </c>
      <c r="H92" s="352">
        <f>I92+M92</f>
        <v>1407630</v>
      </c>
      <c r="I92" s="352">
        <f>SUM(J92:L92)</f>
        <v>914408</v>
      </c>
      <c r="J92" s="352">
        <f>98645+235000+515000</f>
        <v>848645</v>
      </c>
      <c r="K92" s="352">
        <v>0</v>
      </c>
      <c r="L92" s="352">
        <v>65763</v>
      </c>
      <c r="M92" s="352">
        <f>SUM(N92:Q92)</f>
        <v>493222</v>
      </c>
      <c r="N92" s="352">
        <v>493222</v>
      </c>
      <c r="O92" s="352">
        <v>0</v>
      </c>
      <c r="P92" s="352">
        <v>0</v>
      </c>
      <c r="Q92" s="367">
        <v>0</v>
      </c>
    </row>
    <row r="93" spans="1:17" ht="11.25">
      <c r="A93" s="476"/>
      <c r="B93" s="349" t="s">
        <v>56</v>
      </c>
      <c r="C93" s="353"/>
      <c r="D93" s="353"/>
      <c r="E93" s="351">
        <f>F93+G93</f>
        <v>0</v>
      </c>
      <c r="F93" s="351">
        <f>I93</f>
        <v>0</v>
      </c>
      <c r="G93" s="351">
        <f>M93</f>
        <v>0</v>
      </c>
      <c r="H93" s="352">
        <f>I93+M93</f>
        <v>0</v>
      </c>
      <c r="I93" s="352">
        <f>SUM(J93:L93)</f>
        <v>0</v>
      </c>
      <c r="J93" s="352">
        <v>0</v>
      </c>
      <c r="K93" s="352">
        <v>0</v>
      </c>
      <c r="L93" s="352">
        <v>0</v>
      </c>
      <c r="M93" s="352">
        <f>SUM(N93:Q93)</f>
        <v>0</v>
      </c>
      <c r="N93" s="352">
        <v>0</v>
      </c>
      <c r="O93" s="352">
        <v>0</v>
      </c>
      <c r="P93" s="352">
        <v>0</v>
      </c>
      <c r="Q93" s="367">
        <v>0</v>
      </c>
    </row>
    <row r="94" spans="1:17" ht="11.25">
      <c r="A94" s="476"/>
      <c r="B94" s="349" t="s">
        <v>59</v>
      </c>
      <c r="C94" s="353"/>
      <c r="D94" s="353"/>
      <c r="E94" s="351">
        <f>F94+G94</f>
        <v>0</v>
      </c>
      <c r="F94" s="351">
        <f>I94</f>
        <v>0</v>
      </c>
      <c r="G94" s="351">
        <f>M94</f>
        <v>0</v>
      </c>
      <c r="H94" s="352">
        <f>I94+M94</f>
        <v>0</v>
      </c>
      <c r="I94" s="352">
        <f>SUM(J94:L94)</f>
        <v>0</v>
      </c>
      <c r="J94" s="352">
        <v>0</v>
      </c>
      <c r="K94" s="352">
        <v>0</v>
      </c>
      <c r="L94" s="352">
        <v>0</v>
      </c>
      <c r="M94" s="352">
        <f>SUM(N94:Q94)</f>
        <v>0</v>
      </c>
      <c r="N94" s="352">
        <v>0</v>
      </c>
      <c r="O94" s="352">
        <v>0</v>
      </c>
      <c r="P94" s="352">
        <v>0</v>
      </c>
      <c r="Q94" s="367">
        <v>0</v>
      </c>
    </row>
    <row r="95" spans="1:17" ht="11.25">
      <c r="A95" s="476"/>
      <c r="B95" s="349" t="s">
        <v>379</v>
      </c>
      <c r="C95" s="353"/>
      <c r="D95" s="353"/>
      <c r="E95" s="351">
        <f>F95+G95</f>
        <v>0</v>
      </c>
      <c r="F95" s="351">
        <f>I95</f>
        <v>0</v>
      </c>
      <c r="G95" s="351">
        <f>M95</f>
        <v>0</v>
      </c>
      <c r="H95" s="352">
        <f>I95+M95</f>
        <v>0</v>
      </c>
      <c r="I95" s="352">
        <f>SUM(J95:L95)</f>
        <v>0</v>
      </c>
      <c r="J95" s="352">
        <v>0</v>
      </c>
      <c r="K95" s="352">
        <v>0</v>
      </c>
      <c r="L95" s="352">
        <v>0</v>
      </c>
      <c r="M95" s="352">
        <f>SUM(N95:Q95)</f>
        <v>0</v>
      </c>
      <c r="N95" s="352">
        <v>0</v>
      </c>
      <c r="O95" s="352">
        <v>0</v>
      </c>
      <c r="P95" s="352">
        <v>0</v>
      </c>
      <c r="Q95" s="367">
        <v>0</v>
      </c>
    </row>
    <row r="96" spans="1:17" ht="11.25">
      <c r="A96" s="476" t="s">
        <v>480</v>
      </c>
      <c r="B96" s="349" t="s">
        <v>90</v>
      </c>
      <c r="C96" s="477" t="s">
        <v>481</v>
      </c>
      <c r="D96" s="483"/>
      <c r="E96" s="483"/>
      <c r="F96" s="483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84"/>
    </row>
    <row r="97" spans="1:17" ht="11.25">
      <c r="A97" s="476"/>
      <c r="B97" s="349" t="s">
        <v>91</v>
      </c>
      <c r="C97" s="483"/>
      <c r="D97" s="483"/>
      <c r="E97" s="483"/>
      <c r="F97" s="483"/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484"/>
    </row>
    <row r="98" spans="1:17" ht="11.25">
      <c r="A98" s="476"/>
      <c r="B98" s="349" t="s">
        <v>92</v>
      </c>
      <c r="C98" s="483"/>
      <c r="D98" s="483"/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4"/>
    </row>
    <row r="99" spans="1:17" ht="11.25">
      <c r="A99" s="476"/>
      <c r="B99" s="349" t="s">
        <v>93</v>
      </c>
      <c r="C99" s="483"/>
      <c r="D99" s="483"/>
      <c r="E99" s="483"/>
      <c r="F99" s="483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484"/>
    </row>
    <row r="100" spans="1:17" ht="11.25">
      <c r="A100" s="476"/>
      <c r="B100" s="349" t="s">
        <v>94</v>
      </c>
      <c r="C100" s="350">
        <v>74</v>
      </c>
      <c r="D100" s="350">
        <v>80101</v>
      </c>
      <c r="E100" s="351">
        <f>F100+G100</f>
        <v>1000000</v>
      </c>
      <c r="F100" s="351">
        <f>I100</f>
        <v>250000</v>
      </c>
      <c r="G100" s="351">
        <f>M100</f>
        <v>750000</v>
      </c>
      <c r="H100" s="352">
        <f>I100+M100</f>
        <v>1000000</v>
      </c>
      <c r="I100" s="352">
        <f>SUM(J100:L100)</f>
        <v>250000</v>
      </c>
      <c r="J100" s="352">
        <v>150000</v>
      </c>
      <c r="K100" s="352">
        <v>0</v>
      </c>
      <c r="L100" s="352">
        <v>100000</v>
      </c>
      <c r="M100" s="352">
        <f>SUM(N100:Q100)</f>
        <v>750000</v>
      </c>
      <c r="N100" s="351">
        <v>750000</v>
      </c>
      <c r="O100" s="351">
        <v>0</v>
      </c>
      <c r="P100" s="351">
        <v>0</v>
      </c>
      <c r="Q100" s="366">
        <v>0</v>
      </c>
    </row>
    <row r="101" spans="1:17" ht="11.25">
      <c r="A101" s="476"/>
      <c r="B101" s="349" t="s">
        <v>138</v>
      </c>
      <c r="C101" s="353"/>
      <c r="D101" s="353"/>
      <c r="E101" s="351">
        <f>F101+G101</f>
        <v>0</v>
      </c>
      <c r="F101" s="351">
        <f>I101</f>
        <v>0</v>
      </c>
      <c r="G101" s="351">
        <f>M101</f>
        <v>0</v>
      </c>
      <c r="H101" s="352">
        <f>I101+M101</f>
        <v>0</v>
      </c>
      <c r="I101" s="352">
        <f>SUM(J101:L101)</f>
        <v>0</v>
      </c>
      <c r="J101" s="352">
        <v>0</v>
      </c>
      <c r="K101" s="352">
        <v>0</v>
      </c>
      <c r="L101" s="352">
        <v>0</v>
      </c>
      <c r="M101" s="352">
        <f>SUM(N101:Q101)</f>
        <v>0</v>
      </c>
      <c r="N101" s="352">
        <v>0</v>
      </c>
      <c r="O101" s="352">
        <v>0</v>
      </c>
      <c r="P101" s="352">
        <v>0</v>
      </c>
      <c r="Q101" s="367">
        <v>0</v>
      </c>
    </row>
    <row r="102" spans="1:17" ht="11.25">
      <c r="A102" s="476"/>
      <c r="B102" s="349" t="s">
        <v>56</v>
      </c>
      <c r="C102" s="353"/>
      <c r="D102" s="353"/>
      <c r="E102" s="351">
        <f>F102+G102</f>
        <v>500000</v>
      </c>
      <c r="F102" s="351">
        <f>I102</f>
        <v>125000</v>
      </c>
      <c r="G102" s="351">
        <f>M102</f>
        <v>375000</v>
      </c>
      <c r="H102" s="352">
        <f>I102+M102</f>
        <v>500000</v>
      </c>
      <c r="I102" s="352">
        <f>SUM(J102:L102)</f>
        <v>125000</v>
      </c>
      <c r="J102" s="352">
        <v>75000</v>
      </c>
      <c r="K102" s="352">
        <v>0</v>
      </c>
      <c r="L102" s="352">
        <v>50000</v>
      </c>
      <c r="M102" s="352">
        <f>SUM(N102:Q102)</f>
        <v>375000</v>
      </c>
      <c r="N102" s="352">
        <v>375000</v>
      </c>
      <c r="O102" s="352">
        <v>0</v>
      </c>
      <c r="P102" s="352">
        <v>0</v>
      </c>
      <c r="Q102" s="367">
        <v>0</v>
      </c>
    </row>
    <row r="103" spans="1:17" ht="11.25">
      <c r="A103" s="476"/>
      <c r="B103" s="349" t="s">
        <v>59</v>
      </c>
      <c r="C103" s="353"/>
      <c r="D103" s="353"/>
      <c r="E103" s="351">
        <f>F103+G103</f>
        <v>500000</v>
      </c>
      <c r="F103" s="351">
        <f>I103</f>
        <v>125000</v>
      </c>
      <c r="G103" s="351">
        <f>M103</f>
        <v>375000</v>
      </c>
      <c r="H103" s="352">
        <f>I103+M103</f>
        <v>500000</v>
      </c>
      <c r="I103" s="352">
        <f>SUM(J103:L103)</f>
        <v>125000</v>
      </c>
      <c r="J103" s="352">
        <v>75000</v>
      </c>
      <c r="K103" s="352">
        <v>0</v>
      </c>
      <c r="L103" s="352">
        <v>50000</v>
      </c>
      <c r="M103" s="352">
        <f>SUM(N103:Q103)</f>
        <v>375000</v>
      </c>
      <c r="N103" s="352">
        <v>375000</v>
      </c>
      <c r="O103" s="352">
        <v>0</v>
      </c>
      <c r="P103" s="352">
        <v>0</v>
      </c>
      <c r="Q103" s="367">
        <v>0</v>
      </c>
    </row>
    <row r="104" spans="1:17" ht="11.25">
      <c r="A104" s="476"/>
      <c r="B104" s="349" t="s">
        <v>379</v>
      </c>
      <c r="C104" s="353"/>
      <c r="D104" s="353"/>
      <c r="E104" s="351">
        <f>F104+G104</f>
        <v>0</v>
      </c>
      <c r="F104" s="351">
        <f>I104</f>
        <v>0</v>
      </c>
      <c r="G104" s="351">
        <f>M104</f>
        <v>0</v>
      </c>
      <c r="H104" s="352">
        <f>I104+M104</f>
        <v>0</v>
      </c>
      <c r="I104" s="352">
        <f>SUM(J104:L104)</f>
        <v>0</v>
      </c>
      <c r="J104" s="352">
        <v>0</v>
      </c>
      <c r="K104" s="352">
        <v>0</v>
      </c>
      <c r="L104" s="352">
        <v>0</v>
      </c>
      <c r="M104" s="352">
        <f>SUM(N104:Q104)</f>
        <v>0</v>
      </c>
      <c r="N104" s="352">
        <v>0</v>
      </c>
      <c r="O104" s="352">
        <v>0</v>
      </c>
      <c r="P104" s="352">
        <v>0</v>
      </c>
      <c r="Q104" s="367">
        <v>0</v>
      </c>
    </row>
    <row r="105" spans="1:17" ht="11.25">
      <c r="A105" s="476" t="s">
        <v>97</v>
      </c>
      <c r="B105" s="349" t="s">
        <v>90</v>
      </c>
      <c r="C105" s="477" t="s">
        <v>482</v>
      </c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4"/>
    </row>
    <row r="106" spans="1:17" ht="11.25">
      <c r="A106" s="476"/>
      <c r="B106" s="349" t="s">
        <v>91</v>
      </c>
      <c r="C106" s="483"/>
      <c r="D106" s="483"/>
      <c r="E106" s="483"/>
      <c r="F106" s="483"/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484"/>
    </row>
    <row r="107" spans="1:17" ht="11.25">
      <c r="A107" s="476"/>
      <c r="B107" s="349" t="s">
        <v>92</v>
      </c>
      <c r="C107" s="483"/>
      <c r="D107" s="483"/>
      <c r="E107" s="483"/>
      <c r="F107" s="483"/>
      <c r="G107" s="483"/>
      <c r="H107" s="483"/>
      <c r="I107" s="483"/>
      <c r="J107" s="483"/>
      <c r="K107" s="483"/>
      <c r="L107" s="483"/>
      <c r="M107" s="483"/>
      <c r="N107" s="483"/>
      <c r="O107" s="483"/>
      <c r="P107" s="483"/>
      <c r="Q107" s="484"/>
    </row>
    <row r="108" spans="1:17" ht="11.25">
      <c r="A108" s="476"/>
      <c r="B108" s="349" t="s">
        <v>93</v>
      </c>
      <c r="C108" s="483"/>
      <c r="D108" s="483"/>
      <c r="E108" s="483"/>
      <c r="F108" s="483"/>
      <c r="G108" s="483"/>
      <c r="H108" s="483"/>
      <c r="I108" s="483"/>
      <c r="J108" s="483"/>
      <c r="K108" s="483"/>
      <c r="L108" s="483"/>
      <c r="M108" s="483"/>
      <c r="N108" s="483"/>
      <c r="O108" s="483"/>
      <c r="P108" s="483"/>
      <c r="Q108" s="484"/>
    </row>
    <row r="109" spans="1:17" ht="11.25">
      <c r="A109" s="476"/>
      <c r="B109" s="349" t="s">
        <v>94</v>
      </c>
      <c r="C109" s="350">
        <v>74</v>
      </c>
      <c r="D109" s="350">
        <v>80120</v>
      </c>
      <c r="E109" s="351">
        <f>F109+G109</f>
        <v>3000000</v>
      </c>
      <c r="F109" s="351">
        <f>I109</f>
        <v>750000</v>
      </c>
      <c r="G109" s="351">
        <f>M109</f>
        <v>2250000</v>
      </c>
      <c r="H109" s="352">
        <f>I109+M109</f>
        <v>3000000</v>
      </c>
      <c r="I109" s="352">
        <f>SUM(J109:L109)</f>
        <v>750000</v>
      </c>
      <c r="J109" s="352">
        <v>450000</v>
      </c>
      <c r="K109" s="352">
        <v>0</v>
      </c>
      <c r="L109" s="352">
        <v>300000</v>
      </c>
      <c r="M109" s="352">
        <f>SUM(N109:Q109)</f>
        <v>2250000</v>
      </c>
      <c r="N109" s="351">
        <v>2250000</v>
      </c>
      <c r="O109" s="351">
        <v>0</v>
      </c>
      <c r="P109" s="351">
        <v>0</v>
      </c>
      <c r="Q109" s="366">
        <v>0</v>
      </c>
    </row>
    <row r="110" spans="1:17" ht="11.25">
      <c r="A110" s="476"/>
      <c r="B110" s="349" t="s">
        <v>138</v>
      </c>
      <c r="C110" s="353"/>
      <c r="D110" s="353"/>
      <c r="E110" s="351">
        <f>F110+G110</f>
        <v>0</v>
      </c>
      <c r="F110" s="351">
        <f>I110</f>
        <v>0</v>
      </c>
      <c r="G110" s="351">
        <f>M110</f>
        <v>0</v>
      </c>
      <c r="H110" s="352">
        <f>I110+M110</f>
        <v>0</v>
      </c>
      <c r="I110" s="352">
        <f>SUM(J110:L110)</f>
        <v>0</v>
      </c>
      <c r="J110" s="352">
        <v>0</v>
      </c>
      <c r="K110" s="352">
        <v>0</v>
      </c>
      <c r="L110" s="352">
        <v>0</v>
      </c>
      <c r="M110" s="352">
        <f>SUM(N110:Q110)</f>
        <v>0</v>
      </c>
      <c r="N110" s="352">
        <v>0</v>
      </c>
      <c r="O110" s="352">
        <v>0</v>
      </c>
      <c r="P110" s="352">
        <v>0</v>
      </c>
      <c r="Q110" s="367">
        <v>0</v>
      </c>
    </row>
    <row r="111" spans="1:17" ht="11.25">
      <c r="A111" s="476"/>
      <c r="B111" s="349" t="s">
        <v>56</v>
      </c>
      <c r="C111" s="353"/>
      <c r="D111" s="353"/>
      <c r="E111" s="351">
        <f>F111+G111</f>
        <v>0</v>
      </c>
      <c r="F111" s="351">
        <f>I111</f>
        <v>0</v>
      </c>
      <c r="G111" s="351">
        <f>M111</f>
        <v>0</v>
      </c>
      <c r="H111" s="352">
        <f>I111+M111</f>
        <v>0</v>
      </c>
      <c r="I111" s="352">
        <f>SUM(J111:L111)</f>
        <v>0</v>
      </c>
      <c r="J111" s="352">
        <v>0</v>
      </c>
      <c r="K111" s="352">
        <v>0</v>
      </c>
      <c r="L111" s="352">
        <v>0</v>
      </c>
      <c r="M111" s="352">
        <f>SUM(N111:Q111)</f>
        <v>0</v>
      </c>
      <c r="N111" s="352">
        <v>0</v>
      </c>
      <c r="O111" s="352">
        <v>0</v>
      </c>
      <c r="P111" s="352">
        <v>0</v>
      </c>
      <c r="Q111" s="367">
        <v>0</v>
      </c>
    </row>
    <row r="112" spans="1:17" ht="11.25">
      <c r="A112" s="476"/>
      <c r="B112" s="349" t="s">
        <v>59</v>
      </c>
      <c r="C112" s="353"/>
      <c r="D112" s="353"/>
      <c r="E112" s="351">
        <f>F112+G112</f>
        <v>1500000</v>
      </c>
      <c r="F112" s="351">
        <f>I112</f>
        <v>375000</v>
      </c>
      <c r="G112" s="351">
        <f>M112</f>
        <v>1125000</v>
      </c>
      <c r="H112" s="352">
        <f>I112+M112</f>
        <v>1500000</v>
      </c>
      <c r="I112" s="352">
        <f>SUM(J112:L112)</f>
        <v>375000</v>
      </c>
      <c r="J112" s="352">
        <v>225000</v>
      </c>
      <c r="K112" s="352">
        <v>0</v>
      </c>
      <c r="L112" s="352">
        <v>150000</v>
      </c>
      <c r="M112" s="352">
        <f>SUM(N112:Q112)</f>
        <v>1125000</v>
      </c>
      <c r="N112" s="352">
        <v>1125000</v>
      </c>
      <c r="O112" s="352">
        <v>0</v>
      </c>
      <c r="P112" s="352">
        <v>0</v>
      </c>
      <c r="Q112" s="367">
        <v>0</v>
      </c>
    </row>
    <row r="113" spans="1:17" ht="11.25">
      <c r="A113" s="476"/>
      <c r="B113" s="349" t="s">
        <v>379</v>
      </c>
      <c r="C113" s="353"/>
      <c r="D113" s="353"/>
      <c r="E113" s="351">
        <f>F113+G113</f>
        <v>1500000</v>
      </c>
      <c r="F113" s="351">
        <f>I113</f>
        <v>375000</v>
      </c>
      <c r="G113" s="351">
        <f>M113</f>
        <v>1125000</v>
      </c>
      <c r="H113" s="352">
        <f>I113+M113</f>
        <v>1500000</v>
      </c>
      <c r="I113" s="352">
        <f>SUM(J113:L113)</f>
        <v>375000</v>
      </c>
      <c r="J113" s="352">
        <v>225000</v>
      </c>
      <c r="K113" s="352">
        <v>0</v>
      </c>
      <c r="L113" s="352">
        <v>150000</v>
      </c>
      <c r="M113" s="352">
        <f>SUM(N113:Q113)</f>
        <v>1125000</v>
      </c>
      <c r="N113" s="352">
        <v>1125000</v>
      </c>
      <c r="O113" s="352">
        <v>0</v>
      </c>
      <c r="P113" s="352">
        <v>0</v>
      </c>
      <c r="Q113" s="367">
        <v>0</v>
      </c>
    </row>
    <row r="114" spans="1:17" ht="11.25">
      <c r="A114" s="476" t="s">
        <v>98</v>
      </c>
      <c r="B114" s="349" t="s">
        <v>90</v>
      </c>
      <c r="C114" s="477" t="s">
        <v>483</v>
      </c>
      <c r="D114" s="483"/>
      <c r="E114" s="483"/>
      <c r="F114" s="483"/>
      <c r="G114" s="483"/>
      <c r="H114" s="483"/>
      <c r="I114" s="483"/>
      <c r="J114" s="483"/>
      <c r="K114" s="483"/>
      <c r="L114" s="483"/>
      <c r="M114" s="483"/>
      <c r="N114" s="483"/>
      <c r="O114" s="483"/>
      <c r="P114" s="483"/>
      <c r="Q114" s="484"/>
    </row>
    <row r="115" spans="1:17" ht="11.25">
      <c r="A115" s="476"/>
      <c r="B115" s="349" t="s">
        <v>91</v>
      </c>
      <c r="C115" s="483"/>
      <c r="D115" s="483"/>
      <c r="E115" s="483"/>
      <c r="F115" s="483"/>
      <c r="G115" s="483"/>
      <c r="H115" s="483"/>
      <c r="I115" s="483"/>
      <c r="J115" s="483"/>
      <c r="K115" s="483"/>
      <c r="L115" s="483"/>
      <c r="M115" s="483"/>
      <c r="N115" s="483"/>
      <c r="O115" s="483"/>
      <c r="P115" s="483"/>
      <c r="Q115" s="484"/>
    </row>
    <row r="116" spans="1:17" ht="11.25">
      <c r="A116" s="476"/>
      <c r="B116" s="349" t="s">
        <v>92</v>
      </c>
      <c r="C116" s="483"/>
      <c r="D116" s="483"/>
      <c r="E116" s="483"/>
      <c r="F116" s="483"/>
      <c r="G116" s="483"/>
      <c r="H116" s="483"/>
      <c r="I116" s="483"/>
      <c r="J116" s="483"/>
      <c r="K116" s="483"/>
      <c r="L116" s="483"/>
      <c r="M116" s="483"/>
      <c r="N116" s="483"/>
      <c r="O116" s="483"/>
      <c r="P116" s="483"/>
      <c r="Q116" s="484"/>
    </row>
    <row r="117" spans="1:17" ht="11.25">
      <c r="A117" s="476"/>
      <c r="B117" s="349" t="s">
        <v>93</v>
      </c>
      <c r="C117" s="483"/>
      <c r="D117" s="483"/>
      <c r="E117" s="483"/>
      <c r="F117" s="483"/>
      <c r="G117" s="483"/>
      <c r="H117" s="483"/>
      <c r="I117" s="483"/>
      <c r="J117" s="483"/>
      <c r="K117" s="483"/>
      <c r="L117" s="483"/>
      <c r="M117" s="483"/>
      <c r="N117" s="483"/>
      <c r="O117" s="483"/>
      <c r="P117" s="483"/>
      <c r="Q117" s="484"/>
    </row>
    <row r="118" spans="1:17" ht="11.25">
      <c r="A118" s="476"/>
      <c r="B118" s="349" t="s">
        <v>94</v>
      </c>
      <c r="C118" s="350">
        <v>75</v>
      </c>
      <c r="D118" s="350">
        <v>85121</v>
      </c>
      <c r="E118" s="351">
        <f>F118+G118</f>
        <v>1000000</v>
      </c>
      <c r="F118" s="351">
        <f>I118</f>
        <v>250000</v>
      </c>
      <c r="G118" s="351">
        <f>M118</f>
        <v>750000</v>
      </c>
      <c r="H118" s="352">
        <f>I118+M118</f>
        <v>1000000</v>
      </c>
      <c r="I118" s="352">
        <f>SUM(J118:L118)</f>
        <v>250000</v>
      </c>
      <c r="J118" s="352">
        <v>150000</v>
      </c>
      <c r="K118" s="352">
        <v>0</v>
      </c>
      <c r="L118" s="352">
        <v>100000</v>
      </c>
      <c r="M118" s="352">
        <f>SUM(N118:Q118)</f>
        <v>750000</v>
      </c>
      <c r="N118" s="351">
        <v>750000</v>
      </c>
      <c r="O118" s="351">
        <v>0</v>
      </c>
      <c r="P118" s="351">
        <v>0</v>
      </c>
      <c r="Q118" s="366">
        <v>0</v>
      </c>
    </row>
    <row r="119" spans="1:17" ht="11.25">
      <c r="A119" s="476"/>
      <c r="B119" s="349" t="s">
        <v>138</v>
      </c>
      <c r="C119" s="353"/>
      <c r="D119" s="353"/>
      <c r="E119" s="351">
        <f>F119+G119</f>
        <v>0</v>
      </c>
      <c r="F119" s="351">
        <f>I119</f>
        <v>0</v>
      </c>
      <c r="G119" s="351">
        <f>M119</f>
        <v>0</v>
      </c>
      <c r="H119" s="352">
        <f>I119+M119</f>
        <v>0</v>
      </c>
      <c r="I119" s="352">
        <f>SUM(J119:L119)</f>
        <v>0</v>
      </c>
      <c r="J119" s="352">
        <v>0</v>
      </c>
      <c r="K119" s="352">
        <v>0</v>
      </c>
      <c r="L119" s="352">
        <v>0</v>
      </c>
      <c r="M119" s="352">
        <f>SUM(N119:Q119)</f>
        <v>0</v>
      </c>
      <c r="N119" s="352">
        <v>0</v>
      </c>
      <c r="O119" s="352">
        <v>0</v>
      </c>
      <c r="P119" s="352">
        <v>0</v>
      </c>
      <c r="Q119" s="367">
        <v>0</v>
      </c>
    </row>
    <row r="120" spans="1:17" ht="11.25">
      <c r="A120" s="476"/>
      <c r="B120" s="349" t="s">
        <v>56</v>
      </c>
      <c r="C120" s="353"/>
      <c r="D120" s="353"/>
      <c r="E120" s="351">
        <f>F120+G120</f>
        <v>0</v>
      </c>
      <c r="F120" s="351">
        <f>I120</f>
        <v>0</v>
      </c>
      <c r="G120" s="351">
        <f>M120</f>
        <v>0</v>
      </c>
      <c r="H120" s="352">
        <f>I120+M120</f>
        <v>0</v>
      </c>
      <c r="I120" s="352">
        <f>SUM(J120:L120)</f>
        <v>0</v>
      </c>
      <c r="J120" s="352">
        <v>0</v>
      </c>
      <c r="K120" s="352">
        <v>0</v>
      </c>
      <c r="L120" s="352">
        <v>0</v>
      </c>
      <c r="M120" s="352">
        <f>SUM(N120:Q120)</f>
        <v>0</v>
      </c>
      <c r="N120" s="352">
        <v>0</v>
      </c>
      <c r="O120" s="352">
        <v>0</v>
      </c>
      <c r="P120" s="352">
        <v>0</v>
      </c>
      <c r="Q120" s="367">
        <v>0</v>
      </c>
    </row>
    <row r="121" spans="1:17" ht="11.25">
      <c r="A121" s="476"/>
      <c r="B121" s="349" t="s">
        <v>59</v>
      </c>
      <c r="C121" s="353"/>
      <c r="D121" s="353"/>
      <c r="E121" s="351">
        <f>F121+G121</f>
        <v>500000</v>
      </c>
      <c r="F121" s="351">
        <f>I121</f>
        <v>125000</v>
      </c>
      <c r="G121" s="351">
        <f>M121</f>
        <v>375000</v>
      </c>
      <c r="H121" s="352">
        <f>I121+M121</f>
        <v>500000</v>
      </c>
      <c r="I121" s="352">
        <f>SUM(J121:L121)</f>
        <v>125000</v>
      </c>
      <c r="J121" s="352">
        <v>75000</v>
      </c>
      <c r="K121" s="352">
        <v>0</v>
      </c>
      <c r="L121" s="352">
        <v>50000</v>
      </c>
      <c r="M121" s="352">
        <f>SUM(N121:Q121)</f>
        <v>375000</v>
      </c>
      <c r="N121" s="352">
        <v>375000</v>
      </c>
      <c r="O121" s="352">
        <v>0</v>
      </c>
      <c r="P121" s="352">
        <v>0</v>
      </c>
      <c r="Q121" s="367">
        <v>0</v>
      </c>
    </row>
    <row r="122" spans="1:17" ht="12" thickBot="1">
      <c r="A122" s="489"/>
      <c r="B122" s="382" t="s">
        <v>379</v>
      </c>
      <c r="C122" s="369"/>
      <c r="D122" s="369"/>
      <c r="E122" s="370">
        <f>F122+G122</f>
        <v>500000</v>
      </c>
      <c r="F122" s="370">
        <f>I122</f>
        <v>125000</v>
      </c>
      <c r="G122" s="370">
        <f>M122</f>
        <v>375000</v>
      </c>
      <c r="H122" s="371">
        <f>I122+M122</f>
        <v>500000</v>
      </c>
      <c r="I122" s="371">
        <f>SUM(J122:L122)</f>
        <v>125000</v>
      </c>
      <c r="J122" s="371">
        <v>75000</v>
      </c>
      <c r="K122" s="371">
        <v>0</v>
      </c>
      <c r="L122" s="371">
        <v>50000</v>
      </c>
      <c r="M122" s="371">
        <f>SUM(N122:Q122)</f>
        <v>375000</v>
      </c>
      <c r="N122" s="371">
        <v>375000</v>
      </c>
      <c r="O122" s="371">
        <v>0</v>
      </c>
      <c r="P122" s="371">
        <v>0</v>
      </c>
      <c r="Q122" s="372">
        <v>0</v>
      </c>
    </row>
    <row r="123" spans="1:17" ht="11.25">
      <c r="A123" s="485" t="s">
        <v>148</v>
      </c>
      <c r="B123" s="381" t="s">
        <v>90</v>
      </c>
      <c r="C123" s="486" t="s">
        <v>484</v>
      </c>
      <c r="D123" s="487"/>
      <c r="E123" s="487"/>
      <c r="F123" s="487"/>
      <c r="G123" s="487"/>
      <c r="H123" s="487"/>
      <c r="I123" s="487"/>
      <c r="J123" s="487"/>
      <c r="K123" s="487"/>
      <c r="L123" s="487"/>
      <c r="M123" s="487"/>
      <c r="N123" s="487"/>
      <c r="O123" s="487"/>
      <c r="P123" s="487"/>
      <c r="Q123" s="488"/>
    </row>
    <row r="124" spans="1:17" ht="11.25">
      <c r="A124" s="476"/>
      <c r="B124" s="349" t="s">
        <v>91</v>
      </c>
      <c r="C124" s="483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4"/>
    </row>
    <row r="125" spans="1:17" ht="11.25">
      <c r="A125" s="476"/>
      <c r="B125" s="349" t="s">
        <v>92</v>
      </c>
      <c r="C125" s="483"/>
      <c r="D125" s="483"/>
      <c r="E125" s="483"/>
      <c r="F125" s="483"/>
      <c r="G125" s="483"/>
      <c r="H125" s="483"/>
      <c r="I125" s="483"/>
      <c r="J125" s="483"/>
      <c r="K125" s="483"/>
      <c r="L125" s="483"/>
      <c r="M125" s="483"/>
      <c r="N125" s="483"/>
      <c r="O125" s="483"/>
      <c r="P125" s="483"/>
      <c r="Q125" s="484"/>
    </row>
    <row r="126" spans="1:17" ht="11.25">
      <c r="A126" s="476"/>
      <c r="B126" s="349" t="s">
        <v>93</v>
      </c>
      <c r="C126" s="483"/>
      <c r="D126" s="483"/>
      <c r="E126" s="483"/>
      <c r="F126" s="483"/>
      <c r="G126" s="483"/>
      <c r="H126" s="483"/>
      <c r="I126" s="483"/>
      <c r="J126" s="483"/>
      <c r="K126" s="483"/>
      <c r="L126" s="483"/>
      <c r="M126" s="483"/>
      <c r="N126" s="483"/>
      <c r="O126" s="483"/>
      <c r="P126" s="483"/>
      <c r="Q126" s="484"/>
    </row>
    <row r="127" spans="1:17" ht="11.25">
      <c r="A127" s="476"/>
      <c r="B127" s="349" t="s">
        <v>94</v>
      </c>
      <c r="C127" s="350">
        <v>46</v>
      </c>
      <c r="D127" s="350">
        <v>90001</v>
      </c>
      <c r="E127" s="351">
        <f>F127+G127</f>
        <v>20000000</v>
      </c>
      <c r="F127" s="351">
        <f>I127</f>
        <v>5000000</v>
      </c>
      <c r="G127" s="351">
        <f>M127</f>
        <v>15000000</v>
      </c>
      <c r="H127" s="352">
        <f>I127+M127</f>
        <v>20000000</v>
      </c>
      <c r="I127" s="352">
        <f>SUM(J127:L127)</f>
        <v>5000000</v>
      </c>
      <c r="J127" s="352">
        <v>3000000</v>
      </c>
      <c r="K127" s="352">
        <v>0</v>
      </c>
      <c r="L127" s="352">
        <v>2000000</v>
      </c>
      <c r="M127" s="352">
        <f>SUM(N127:Q127)</f>
        <v>15000000</v>
      </c>
      <c r="N127" s="351">
        <v>15000000</v>
      </c>
      <c r="O127" s="351">
        <v>0</v>
      </c>
      <c r="P127" s="351">
        <v>0</v>
      </c>
      <c r="Q127" s="366">
        <v>0</v>
      </c>
    </row>
    <row r="128" spans="1:17" ht="11.25">
      <c r="A128" s="476"/>
      <c r="B128" s="349" t="s">
        <v>138</v>
      </c>
      <c r="C128" s="353"/>
      <c r="D128" s="353"/>
      <c r="E128" s="351">
        <f>F128+G128</f>
        <v>0</v>
      </c>
      <c r="F128" s="351">
        <f>I128</f>
        <v>0</v>
      </c>
      <c r="G128" s="351">
        <f>M128</f>
        <v>0</v>
      </c>
      <c r="H128" s="352">
        <f>I128+M128</f>
        <v>0</v>
      </c>
      <c r="I128" s="352">
        <f>SUM(J128:L128)</f>
        <v>0</v>
      </c>
      <c r="J128" s="352">
        <v>0</v>
      </c>
      <c r="K128" s="352">
        <v>0</v>
      </c>
      <c r="L128" s="352">
        <v>0</v>
      </c>
      <c r="M128" s="352">
        <f>SUM(N128:Q128)</f>
        <v>0</v>
      </c>
      <c r="N128" s="352">
        <v>0</v>
      </c>
      <c r="O128" s="352">
        <v>0</v>
      </c>
      <c r="P128" s="352">
        <v>0</v>
      </c>
      <c r="Q128" s="367">
        <v>0</v>
      </c>
    </row>
    <row r="129" spans="1:17" ht="11.25">
      <c r="A129" s="476"/>
      <c r="B129" s="349" t="s">
        <v>56</v>
      </c>
      <c r="C129" s="353"/>
      <c r="D129" s="353"/>
      <c r="E129" s="351">
        <f>F129+G129</f>
        <v>6000000</v>
      </c>
      <c r="F129" s="351">
        <f>I129</f>
        <v>1500000</v>
      </c>
      <c r="G129" s="351">
        <f>M129</f>
        <v>4500000</v>
      </c>
      <c r="H129" s="352">
        <f>I129+M129</f>
        <v>6000000</v>
      </c>
      <c r="I129" s="352">
        <f>SUM(J129:L129)</f>
        <v>1500000</v>
      </c>
      <c r="J129" s="352">
        <v>900000</v>
      </c>
      <c r="K129" s="352">
        <v>0</v>
      </c>
      <c r="L129" s="352">
        <v>600000</v>
      </c>
      <c r="M129" s="352">
        <f>SUM(N129:Q129)</f>
        <v>4500000</v>
      </c>
      <c r="N129" s="352">
        <v>4500000</v>
      </c>
      <c r="O129" s="352">
        <v>0</v>
      </c>
      <c r="P129" s="352">
        <v>0</v>
      </c>
      <c r="Q129" s="367">
        <v>0</v>
      </c>
    </row>
    <row r="130" spans="1:17" ht="11.25">
      <c r="A130" s="476"/>
      <c r="B130" s="349" t="s">
        <v>59</v>
      </c>
      <c r="C130" s="353"/>
      <c r="D130" s="353"/>
      <c r="E130" s="351">
        <f>F130+G130</f>
        <v>7000000</v>
      </c>
      <c r="F130" s="351">
        <f>I130</f>
        <v>1750000</v>
      </c>
      <c r="G130" s="351">
        <f>M130</f>
        <v>5250000</v>
      </c>
      <c r="H130" s="352">
        <f>I130+M130</f>
        <v>7000000</v>
      </c>
      <c r="I130" s="352">
        <f>SUM(J130:L130)</f>
        <v>1750000</v>
      </c>
      <c r="J130" s="352">
        <v>1050000</v>
      </c>
      <c r="K130" s="352">
        <v>0</v>
      </c>
      <c r="L130" s="352">
        <v>700000</v>
      </c>
      <c r="M130" s="352">
        <f>SUM(N130:Q130)</f>
        <v>5250000</v>
      </c>
      <c r="N130" s="352">
        <v>5250000</v>
      </c>
      <c r="O130" s="352">
        <v>0</v>
      </c>
      <c r="P130" s="352">
        <v>0</v>
      </c>
      <c r="Q130" s="367">
        <v>0</v>
      </c>
    </row>
    <row r="131" spans="1:17" ht="11.25">
      <c r="A131" s="476"/>
      <c r="B131" s="349" t="s">
        <v>379</v>
      </c>
      <c r="C131" s="353"/>
      <c r="D131" s="353"/>
      <c r="E131" s="351">
        <f>F131+G131</f>
        <v>7000000</v>
      </c>
      <c r="F131" s="351">
        <f>I131</f>
        <v>1750000</v>
      </c>
      <c r="G131" s="351">
        <f>M131</f>
        <v>5250000</v>
      </c>
      <c r="H131" s="352">
        <f>I131+M131</f>
        <v>7000000</v>
      </c>
      <c r="I131" s="352">
        <f>SUM(J131:L131)</f>
        <v>1750000</v>
      </c>
      <c r="J131" s="352">
        <v>1050000</v>
      </c>
      <c r="K131" s="352">
        <v>0</v>
      </c>
      <c r="L131" s="352">
        <v>700000</v>
      </c>
      <c r="M131" s="352">
        <f>SUM(N131:Q131)</f>
        <v>5250000</v>
      </c>
      <c r="N131" s="352">
        <v>5250000</v>
      </c>
      <c r="O131" s="352">
        <v>0</v>
      </c>
      <c r="P131" s="352">
        <v>0</v>
      </c>
      <c r="Q131" s="367">
        <v>0</v>
      </c>
    </row>
    <row r="132" spans="1:17" ht="11.25">
      <c r="A132" s="476" t="s">
        <v>485</v>
      </c>
      <c r="B132" s="349" t="s">
        <v>90</v>
      </c>
      <c r="C132" s="477" t="s">
        <v>486</v>
      </c>
      <c r="D132" s="483"/>
      <c r="E132" s="483"/>
      <c r="F132" s="483"/>
      <c r="G132" s="483"/>
      <c r="H132" s="483"/>
      <c r="I132" s="483"/>
      <c r="J132" s="483"/>
      <c r="K132" s="483"/>
      <c r="L132" s="483"/>
      <c r="M132" s="483"/>
      <c r="N132" s="483"/>
      <c r="O132" s="483"/>
      <c r="P132" s="483"/>
      <c r="Q132" s="484"/>
    </row>
    <row r="133" spans="1:17" ht="11.25">
      <c r="A133" s="476"/>
      <c r="B133" s="349" t="s">
        <v>91</v>
      </c>
      <c r="C133" s="483"/>
      <c r="D133" s="483"/>
      <c r="E133" s="483"/>
      <c r="F133" s="483"/>
      <c r="G133" s="483"/>
      <c r="H133" s="483"/>
      <c r="I133" s="483"/>
      <c r="J133" s="483"/>
      <c r="K133" s="483"/>
      <c r="L133" s="483"/>
      <c r="M133" s="483"/>
      <c r="N133" s="483"/>
      <c r="O133" s="483"/>
      <c r="P133" s="483"/>
      <c r="Q133" s="484"/>
    </row>
    <row r="134" spans="1:17" ht="11.25">
      <c r="A134" s="476"/>
      <c r="B134" s="349" t="s">
        <v>92</v>
      </c>
      <c r="C134" s="483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4"/>
    </row>
    <row r="135" spans="1:17" ht="11.25">
      <c r="A135" s="476"/>
      <c r="B135" s="349" t="s">
        <v>93</v>
      </c>
      <c r="C135" s="483"/>
      <c r="D135" s="483"/>
      <c r="E135" s="483"/>
      <c r="F135" s="483"/>
      <c r="G135" s="483"/>
      <c r="H135" s="483"/>
      <c r="I135" s="483"/>
      <c r="J135" s="483"/>
      <c r="K135" s="483"/>
      <c r="L135" s="483"/>
      <c r="M135" s="483"/>
      <c r="N135" s="483"/>
      <c r="O135" s="483"/>
      <c r="P135" s="483"/>
      <c r="Q135" s="484"/>
    </row>
    <row r="136" spans="1:17" ht="11.25">
      <c r="A136" s="476"/>
      <c r="B136" s="349" t="s">
        <v>94</v>
      </c>
      <c r="C136" s="350">
        <v>24</v>
      </c>
      <c r="D136" s="350">
        <v>90095</v>
      </c>
      <c r="E136" s="351">
        <f>F136+G136</f>
        <v>1000000</v>
      </c>
      <c r="F136" s="351">
        <f>I136</f>
        <v>250000</v>
      </c>
      <c r="G136" s="351">
        <f>M136</f>
        <v>750000</v>
      </c>
      <c r="H136" s="352">
        <f>I136+M136</f>
        <v>1000000</v>
      </c>
      <c r="I136" s="352">
        <v>250000</v>
      </c>
      <c r="J136" s="352">
        <v>250000</v>
      </c>
      <c r="K136" s="352">
        <v>0</v>
      </c>
      <c r="L136" s="352">
        <v>100000</v>
      </c>
      <c r="M136" s="352">
        <f>SUM(N136:Q136)</f>
        <v>750000</v>
      </c>
      <c r="N136" s="351">
        <v>750000</v>
      </c>
      <c r="O136" s="351">
        <v>0</v>
      </c>
      <c r="P136" s="351">
        <v>0</v>
      </c>
      <c r="Q136" s="366">
        <v>0</v>
      </c>
    </row>
    <row r="137" spans="1:17" ht="11.25">
      <c r="A137" s="476"/>
      <c r="B137" s="349" t="s">
        <v>138</v>
      </c>
      <c r="C137" s="353"/>
      <c r="D137" s="353"/>
      <c r="E137" s="351">
        <f>F137+G137</f>
        <v>0</v>
      </c>
      <c r="F137" s="351">
        <f>I137</f>
        <v>0</v>
      </c>
      <c r="G137" s="351">
        <f>M137</f>
        <v>0</v>
      </c>
      <c r="H137" s="352">
        <f>I137+M137</f>
        <v>0</v>
      </c>
      <c r="I137" s="352">
        <f>SUM(J137:L137)</f>
        <v>0</v>
      </c>
      <c r="J137" s="352">
        <v>0</v>
      </c>
      <c r="K137" s="352">
        <v>0</v>
      </c>
      <c r="L137" s="352">
        <v>0</v>
      </c>
      <c r="M137" s="352">
        <f>SUM(N137:Q137)</f>
        <v>0</v>
      </c>
      <c r="N137" s="352">
        <v>0</v>
      </c>
      <c r="O137" s="352">
        <v>0</v>
      </c>
      <c r="P137" s="352">
        <v>0</v>
      </c>
      <c r="Q137" s="367">
        <v>0</v>
      </c>
    </row>
    <row r="138" spans="1:17" ht="11.25">
      <c r="A138" s="476"/>
      <c r="B138" s="349" t="s">
        <v>56</v>
      </c>
      <c r="C138" s="353"/>
      <c r="D138" s="353"/>
      <c r="E138" s="351">
        <f>F138+G138</f>
        <v>500000</v>
      </c>
      <c r="F138" s="351">
        <f>I138</f>
        <v>125000</v>
      </c>
      <c r="G138" s="351">
        <f>M138</f>
        <v>375000</v>
      </c>
      <c r="H138" s="352">
        <f>I138+M138</f>
        <v>500000</v>
      </c>
      <c r="I138" s="352">
        <f>SUM(J138:L138)</f>
        <v>125000</v>
      </c>
      <c r="J138" s="352">
        <v>75000</v>
      </c>
      <c r="K138" s="352">
        <v>0</v>
      </c>
      <c r="L138" s="352">
        <v>50000</v>
      </c>
      <c r="M138" s="352">
        <f>SUM(N138:Q138)</f>
        <v>375000</v>
      </c>
      <c r="N138" s="352">
        <v>375000</v>
      </c>
      <c r="O138" s="352">
        <v>0</v>
      </c>
      <c r="P138" s="352">
        <v>0</v>
      </c>
      <c r="Q138" s="367">
        <v>0</v>
      </c>
    </row>
    <row r="139" spans="1:17" ht="11.25">
      <c r="A139" s="476"/>
      <c r="B139" s="349" t="s">
        <v>59</v>
      </c>
      <c r="C139" s="353"/>
      <c r="D139" s="353"/>
      <c r="E139" s="351">
        <f>F139+G139</f>
        <v>500000</v>
      </c>
      <c r="F139" s="351">
        <f>I139</f>
        <v>125000</v>
      </c>
      <c r="G139" s="351">
        <f>M139</f>
        <v>375000</v>
      </c>
      <c r="H139" s="352">
        <f>I139+M139</f>
        <v>500000</v>
      </c>
      <c r="I139" s="352">
        <f>SUM(J139:L139)</f>
        <v>125000</v>
      </c>
      <c r="J139" s="352">
        <v>75000</v>
      </c>
      <c r="K139" s="352">
        <v>0</v>
      </c>
      <c r="L139" s="352">
        <v>50000</v>
      </c>
      <c r="M139" s="352">
        <f>SUM(N139:Q139)</f>
        <v>375000</v>
      </c>
      <c r="N139" s="352">
        <v>375000</v>
      </c>
      <c r="O139" s="352">
        <v>0</v>
      </c>
      <c r="P139" s="352">
        <v>0</v>
      </c>
      <c r="Q139" s="367">
        <v>0</v>
      </c>
    </row>
    <row r="140" spans="1:17" ht="11.25">
      <c r="A140" s="476"/>
      <c r="B140" s="349" t="s">
        <v>379</v>
      </c>
      <c r="C140" s="353"/>
      <c r="D140" s="353"/>
      <c r="E140" s="351">
        <f>F140+G140</f>
        <v>0</v>
      </c>
      <c r="F140" s="351">
        <f>I140</f>
        <v>0</v>
      </c>
      <c r="G140" s="351">
        <f>M140</f>
        <v>0</v>
      </c>
      <c r="H140" s="352">
        <f>I140+M140</f>
        <v>0</v>
      </c>
      <c r="I140" s="352">
        <f>SUM(J140:L140)</f>
        <v>0</v>
      </c>
      <c r="J140" s="352">
        <v>0</v>
      </c>
      <c r="K140" s="352">
        <v>0</v>
      </c>
      <c r="L140" s="352">
        <v>0</v>
      </c>
      <c r="M140" s="352">
        <f>SUM(N140:Q140)</f>
        <v>0</v>
      </c>
      <c r="N140" s="352">
        <v>0</v>
      </c>
      <c r="O140" s="352">
        <v>0</v>
      </c>
      <c r="P140" s="352">
        <v>0</v>
      </c>
      <c r="Q140" s="367">
        <v>0</v>
      </c>
    </row>
    <row r="141" spans="1:17" ht="11.25">
      <c r="A141" s="476" t="s">
        <v>487</v>
      </c>
      <c r="B141" s="349" t="s">
        <v>90</v>
      </c>
      <c r="C141" s="477" t="s">
        <v>488</v>
      </c>
      <c r="D141" s="483"/>
      <c r="E141" s="483"/>
      <c r="F141" s="483"/>
      <c r="G141" s="483"/>
      <c r="H141" s="483"/>
      <c r="I141" s="483"/>
      <c r="J141" s="483"/>
      <c r="K141" s="483"/>
      <c r="L141" s="483"/>
      <c r="M141" s="483"/>
      <c r="N141" s="483"/>
      <c r="O141" s="483"/>
      <c r="P141" s="483"/>
      <c r="Q141" s="484"/>
    </row>
    <row r="142" spans="1:17" ht="11.25">
      <c r="A142" s="476"/>
      <c r="B142" s="349" t="s">
        <v>91</v>
      </c>
      <c r="C142" s="483"/>
      <c r="D142" s="483"/>
      <c r="E142" s="483"/>
      <c r="F142" s="483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484"/>
    </row>
    <row r="143" spans="1:17" ht="11.25">
      <c r="A143" s="476"/>
      <c r="B143" s="349" t="s">
        <v>92</v>
      </c>
      <c r="C143" s="483"/>
      <c r="D143" s="483"/>
      <c r="E143" s="483"/>
      <c r="F143" s="483"/>
      <c r="G143" s="483"/>
      <c r="H143" s="483"/>
      <c r="I143" s="483"/>
      <c r="J143" s="483"/>
      <c r="K143" s="483"/>
      <c r="L143" s="483"/>
      <c r="M143" s="483"/>
      <c r="N143" s="483"/>
      <c r="O143" s="483"/>
      <c r="P143" s="483"/>
      <c r="Q143" s="484"/>
    </row>
    <row r="144" spans="1:17" ht="11.25">
      <c r="A144" s="476"/>
      <c r="B144" s="349" t="s">
        <v>93</v>
      </c>
      <c r="C144" s="483"/>
      <c r="D144" s="483"/>
      <c r="E144" s="483"/>
      <c r="F144" s="483"/>
      <c r="G144" s="483"/>
      <c r="H144" s="483"/>
      <c r="I144" s="483"/>
      <c r="J144" s="483"/>
      <c r="K144" s="483"/>
      <c r="L144" s="483"/>
      <c r="M144" s="483"/>
      <c r="N144" s="483"/>
      <c r="O144" s="483"/>
      <c r="P144" s="483"/>
      <c r="Q144" s="484"/>
    </row>
    <row r="145" spans="1:17" ht="11.25">
      <c r="A145" s="476"/>
      <c r="B145" s="349" t="s">
        <v>94</v>
      </c>
      <c r="C145" s="350">
        <v>58</v>
      </c>
      <c r="D145" s="350">
        <v>92109</v>
      </c>
      <c r="E145" s="351">
        <f>F145+G145</f>
        <v>600000</v>
      </c>
      <c r="F145" s="351">
        <f>I145</f>
        <v>150000</v>
      </c>
      <c r="G145" s="351">
        <f>M145</f>
        <v>450000</v>
      </c>
      <c r="H145" s="352">
        <f>I145+M145</f>
        <v>600000</v>
      </c>
      <c r="I145" s="352">
        <f>SUM(J145:L145)</f>
        <v>150000</v>
      </c>
      <c r="J145" s="352">
        <v>90000</v>
      </c>
      <c r="K145" s="352">
        <v>0</v>
      </c>
      <c r="L145" s="352">
        <v>60000</v>
      </c>
      <c r="M145" s="352">
        <f>SUM(N145:Q145)</f>
        <v>450000</v>
      </c>
      <c r="N145" s="351">
        <v>450000</v>
      </c>
      <c r="O145" s="351">
        <v>0</v>
      </c>
      <c r="P145" s="351">
        <v>0</v>
      </c>
      <c r="Q145" s="366">
        <v>0</v>
      </c>
    </row>
    <row r="146" spans="1:17" ht="11.25">
      <c r="A146" s="476"/>
      <c r="B146" s="349" t="s">
        <v>138</v>
      </c>
      <c r="C146" s="353"/>
      <c r="D146" s="353"/>
      <c r="E146" s="351">
        <f>F146+G146</f>
        <v>0</v>
      </c>
      <c r="F146" s="351">
        <f>I146</f>
        <v>0</v>
      </c>
      <c r="G146" s="351">
        <f>M146</f>
        <v>0</v>
      </c>
      <c r="H146" s="352">
        <f>I146+M146</f>
        <v>0</v>
      </c>
      <c r="I146" s="352">
        <f>SUM(J146:L146)</f>
        <v>0</v>
      </c>
      <c r="J146" s="352">
        <v>0</v>
      </c>
      <c r="K146" s="352">
        <v>0</v>
      </c>
      <c r="L146" s="352">
        <v>0</v>
      </c>
      <c r="M146" s="352">
        <f>SUM(N146:Q146)</f>
        <v>0</v>
      </c>
      <c r="N146" s="352">
        <v>0</v>
      </c>
      <c r="O146" s="352">
        <v>0</v>
      </c>
      <c r="P146" s="352">
        <v>0</v>
      </c>
      <c r="Q146" s="367">
        <v>0</v>
      </c>
    </row>
    <row r="147" spans="1:17" ht="11.25">
      <c r="A147" s="476"/>
      <c r="B147" s="349" t="s">
        <v>56</v>
      </c>
      <c r="C147" s="353"/>
      <c r="D147" s="353"/>
      <c r="E147" s="351">
        <f>F147+G147</f>
        <v>300000</v>
      </c>
      <c r="F147" s="351">
        <f>I147</f>
        <v>75000</v>
      </c>
      <c r="G147" s="351">
        <f>M147</f>
        <v>225000</v>
      </c>
      <c r="H147" s="352">
        <f>I147+M147</f>
        <v>300000</v>
      </c>
      <c r="I147" s="352">
        <f>SUM(J147:L147)</f>
        <v>75000</v>
      </c>
      <c r="J147" s="352">
        <v>45000</v>
      </c>
      <c r="K147" s="352">
        <v>0</v>
      </c>
      <c r="L147" s="352">
        <v>30000</v>
      </c>
      <c r="M147" s="352">
        <f>SUM(N147:Q147)</f>
        <v>225000</v>
      </c>
      <c r="N147" s="352">
        <v>225000</v>
      </c>
      <c r="O147" s="352">
        <v>0</v>
      </c>
      <c r="P147" s="352">
        <v>0</v>
      </c>
      <c r="Q147" s="367">
        <v>0</v>
      </c>
    </row>
    <row r="148" spans="1:17" ht="11.25">
      <c r="A148" s="476"/>
      <c r="B148" s="349" t="s">
        <v>59</v>
      </c>
      <c r="C148" s="353"/>
      <c r="D148" s="353"/>
      <c r="E148" s="351">
        <f>F148+G148</f>
        <v>300000</v>
      </c>
      <c r="F148" s="351">
        <f>I148</f>
        <v>75000</v>
      </c>
      <c r="G148" s="351">
        <f>M148</f>
        <v>225000</v>
      </c>
      <c r="H148" s="352">
        <f>I148+M148</f>
        <v>300000</v>
      </c>
      <c r="I148" s="352">
        <f>SUM(J148:L148)</f>
        <v>75000</v>
      </c>
      <c r="J148" s="352">
        <v>45000</v>
      </c>
      <c r="K148" s="352">
        <v>0</v>
      </c>
      <c r="L148" s="352">
        <v>30000</v>
      </c>
      <c r="M148" s="352">
        <f>SUM(N148:Q148)</f>
        <v>225000</v>
      </c>
      <c r="N148" s="352">
        <v>225000</v>
      </c>
      <c r="O148" s="352">
        <v>0</v>
      </c>
      <c r="P148" s="352">
        <v>0</v>
      </c>
      <c r="Q148" s="367">
        <v>0</v>
      </c>
    </row>
    <row r="149" spans="1:17" ht="11.25">
      <c r="A149" s="476"/>
      <c r="B149" s="349" t="s">
        <v>379</v>
      </c>
      <c r="C149" s="353"/>
      <c r="D149" s="353"/>
      <c r="E149" s="351">
        <f>F149+G149</f>
        <v>0</v>
      </c>
      <c r="F149" s="351">
        <f>I149</f>
        <v>0</v>
      </c>
      <c r="G149" s="351">
        <f>M149</f>
        <v>0</v>
      </c>
      <c r="H149" s="352">
        <f>I149+M149</f>
        <v>0</v>
      </c>
      <c r="I149" s="352">
        <f>SUM(J149:L149)</f>
        <v>0</v>
      </c>
      <c r="J149" s="352">
        <v>0</v>
      </c>
      <c r="K149" s="352">
        <v>0</v>
      </c>
      <c r="L149" s="352">
        <v>0</v>
      </c>
      <c r="M149" s="352">
        <f>SUM(N149:Q149)</f>
        <v>0</v>
      </c>
      <c r="N149" s="352">
        <v>0</v>
      </c>
      <c r="O149" s="352">
        <v>0</v>
      </c>
      <c r="P149" s="352">
        <v>0</v>
      </c>
      <c r="Q149" s="367">
        <v>0</v>
      </c>
    </row>
    <row r="150" spans="1:17" ht="11.25">
      <c r="A150" s="476" t="s">
        <v>489</v>
      </c>
      <c r="B150" s="349" t="s">
        <v>90</v>
      </c>
      <c r="C150" s="477" t="s">
        <v>490</v>
      </c>
      <c r="D150" s="483"/>
      <c r="E150" s="483"/>
      <c r="F150" s="483"/>
      <c r="G150" s="483"/>
      <c r="H150" s="483"/>
      <c r="I150" s="483"/>
      <c r="J150" s="483"/>
      <c r="K150" s="483"/>
      <c r="L150" s="483"/>
      <c r="M150" s="483"/>
      <c r="N150" s="483"/>
      <c r="O150" s="483"/>
      <c r="P150" s="483"/>
      <c r="Q150" s="484"/>
    </row>
    <row r="151" spans="1:17" ht="11.25">
      <c r="A151" s="476"/>
      <c r="B151" s="349" t="s">
        <v>91</v>
      </c>
      <c r="C151" s="483"/>
      <c r="D151" s="483"/>
      <c r="E151" s="483"/>
      <c r="F151" s="483"/>
      <c r="G151" s="483"/>
      <c r="H151" s="483"/>
      <c r="I151" s="483"/>
      <c r="J151" s="483"/>
      <c r="K151" s="483"/>
      <c r="L151" s="483"/>
      <c r="M151" s="483"/>
      <c r="N151" s="483"/>
      <c r="O151" s="483"/>
      <c r="P151" s="483"/>
      <c r="Q151" s="484"/>
    </row>
    <row r="152" spans="1:17" ht="11.25">
      <c r="A152" s="476"/>
      <c r="B152" s="349" t="s">
        <v>92</v>
      </c>
      <c r="C152" s="483"/>
      <c r="D152" s="483"/>
      <c r="E152" s="483"/>
      <c r="F152" s="483"/>
      <c r="G152" s="483"/>
      <c r="H152" s="483"/>
      <c r="I152" s="483"/>
      <c r="J152" s="483"/>
      <c r="K152" s="483"/>
      <c r="L152" s="483"/>
      <c r="M152" s="483"/>
      <c r="N152" s="483"/>
      <c r="O152" s="483"/>
      <c r="P152" s="483"/>
      <c r="Q152" s="484"/>
    </row>
    <row r="153" spans="1:17" ht="11.25">
      <c r="A153" s="476"/>
      <c r="B153" s="349" t="s">
        <v>93</v>
      </c>
      <c r="C153" s="483"/>
      <c r="D153" s="483"/>
      <c r="E153" s="483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83"/>
      <c r="Q153" s="484"/>
    </row>
    <row r="154" spans="1:17" ht="11.25">
      <c r="A154" s="476"/>
      <c r="B154" s="349" t="s">
        <v>94</v>
      </c>
      <c r="C154" s="350">
        <v>59</v>
      </c>
      <c r="D154" s="350">
        <v>92109</v>
      </c>
      <c r="E154" s="351">
        <f>F154+G154</f>
        <v>1000000</v>
      </c>
      <c r="F154" s="351">
        <f>I154</f>
        <v>250000</v>
      </c>
      <c r="G154" s="351">
        <f>M154</f>
        <v>750000</v>
      </c>
      <c r="H154" s="352">
        <f>I154+M154</f>
        <v>1000000</v>
      </c>
      <c r="I154" s="352">
        <f>SUM(J154:L154)</f>
        <v>250000</v>
      </c>
      <c r="J154" s="352">
        <v>150000</v>
      </c>
      <c r="K154" s="352">
        <v>0</v>
      </c>
      <c r="L154" s="352">
        <v>100000</v>
      </c>
      <c r="M154" s="352">
        <f>SUM(N154:Q154)</f>
        <v>750000</v>
      </c>
      <c r="N154" s="351">
        <v>750000</v>
      </c>
      <c r="O154" s="351">
        <v>0</v>
      </c>
      <c r="P154" s="351">
        <v>0</v>
      </c>
      <c r="Q154" s="366">
        <v>0</v>
      </c>
    </row>
    <row r="155" spans="1:17" ht="11.25">
      <c r="A155" s="476"/>
      <c r="B155" s="349" t="s">
        <v>138</v>
      </c>
      <c r="C155" s="353"/>
      <c r="D155" s="353"/>
      <c r="E155" s="351">
        <f>F155+G155</f>
        <v>0</v>
      </c>
      <c r="F155" s="351">
        <f>I155</f>
        <v>0</v>
      </c>
      <c r="G155" s="351">
        <f>M155</f>
        <v>0</v>
      </c>
      <c r="H155" s="352">
        <f>I155+M155</f>
        <v>0</v>
      </c>
      <c r="I155" s="352">
        <f>SUM(J155:L155)</f>
        <v>0</v>
      </c>
      <c r="J155" s="352">
        <v>0</v>
      </c>
      <c r="K155" s="352">
        <v>0</v>
      </c>
      <c r="L155" s="352">
        <v>0</v>
      </c>
      <c r="M155" s="352">
        <f>SUM(N155:Q155)</f>
        <v>0</v>
      </c>
      <c r="N155" s="352">
        <v>0</v>
      </c>
      <c r="O155" s="352">
        <v>0</v>
      </c>
      <c r="P155" s="352">
        <v>0</v>
      </c>
      <c r="Q155" s="367">
        <v>0</v>
      </c>
    </row>
    <row r="156" spans="1:17" ht="11.25">
      <c r="A156" s="476"/>
      <c r="B156" s="349" t="s">
        <v>56</v>
      </c>
      <c r="C156" s="353"/>
      <c r="D156" s="353"/>
      <c r="E156" s="351">
        <f>F156+G156</f>
        <v>0</v>
      </c>
      <c r="F156" s="351">
        <f>I156</f>
        <v>0</v>
      </c>
      <c r="G156" s="351">
        <f>M156</f>
        <v>0</v>
      </c>
      <c r="H156" s="352">
        <f>I156+M156</f>
        <v>0</v>
      </c>
      <c r="I156" s="352">
        <f>SUM(J156:L156)</f>
        <v>0</v>
      </c>
      <c r="J156" s="352">
        <v>0</v>
      </c>
      <c r="K156" s="352">
        <v>0</v>
      </c>
      <c r="L156" s="352">
        <v>0</v>
      </c>
      <c r="M156" s="352">
        <f>SUM(N156:Q156)</f>
        <v>0</v>
      </c>
      <c r="N156" s="352">
        <v>0</v>
      </c>
      <c r="O156" s="352">
        <v>0</v>
      </c>
      <c r="P156" s="352">
        <v>0</v>
      </c>
      <c r="Q156" s="367">
        <v>0</v>
      </c>
    </row>
    <row r="157" spans="1:17" ht="11.25">
      <c r="A157" s="476"/>
      <c r="B157" s="349" t="s">
        <v>59</v>
      </c>
      <c r="C157" s="353"/>
      <c r="D157" s="353"/>
      <c r="E157" s="351">
        <f>F157+G157</f>
        <v>0</v>
      </c>
      <c r="F157" s="351">
        <f>I157</f>
        <v>0</v>
      </c>
      <c r="G157" s="351">
        <f>M157</f>
        <v>0</v>
      </c>
      <c r="H157" s="352">
        <f>I157+M157</f>
        <v>0</v>
      </c>
      <c r="I157" s="352">
        <f>SUM(J157:L157)</f>
        <v>0</v>
      </c>
      <c r="J157" s="352">
        <v>0</v>
      </c>
      <c r="K157" s="352">
        <v>0</v>
      </c>
      <c r="L157" s="352">
        <v>0</v>
      </c>
      <c r="M157" s="352">
        <f>SUM(N157:Q157)</f>
        <v>0</v>
      </c>
      <c r="N157" s="352">
        <v>0</v>
      </c>
      <c r="O157" s="352">
        <v>0</v>
      </c>
      <c r="P157" s="352">
        <v>0</v>
      </c>
      <c r="Q157" s="367">
        <v>0</v>
      </c>
    </row>
    <row r="158" spans="1:17" ht="11.25">
      <c r="A158" s="476"/>
      <c r="B158" s="349" t="s">
        <v>379</v>
      </c>
      <c r="C158" s="353"/>
      <c r="D158" s="353"/>
      <c r="E158" s="351">
        <f>F158+G158</f>
        <v>500000</v>
      </c>
      <c r="F158" s="351">
        <f>I158</f>
        <v>125000</v>
      </c>
      <c r="G158" s="351">
        <f>M158</f>
        <v>375000</v>
      </c>
      <c r="H158" s="352">
        <f>I158+M158</f>
        <v>500000</v>
      </c>
      <c r="I158" s="352">
        <f>SUM(J158:L158)</f>
        <v>125000</v>
      </c>
      <c r="J158" s="352">
        <v>75000</v>
      </c>
      <c r="K158" s="352">
        <v>0</v>
      </c>
      <c r="L158" s="352">
        <v>50000</v>
      </c>
      <c r="M158" s="352">
        <f>SUM(N158:Q158)</f>
        <v>375000</v>
      </c>
      <c r="N158" s="352">
        <v>375000</v>
      </c>
      <c r="O158" s="352">
        <v>0</v>
      </c>
      <c r="P158" s="352">
        <v>0</v>
      </c>
      <c r="Q158" s="367">
        <v>0</v>
      </c>
    </row>
    <row r="159" spans="1:17" ht="11.25">
      <c r="A159" s="476" t="s">
        <v>491</v>
      </c>
      <c r="B159" s="349" t="s">
        <v>90</v>
      </c>
      <c r="C159" s="477" t="s">
        <v>492</v>
      </c>
      <c r="D159" s="477"/>
      <c r="E159" s="477"/>
      <c r="F159" s="477"/>
      <c r="G159" s="477"/>
      <c r="H159" s="477"/>
      <c r="I159" s="477"/>
      <c r="J159" s="477"/>
      <c r="K159" s="477"/>
      <c r="L159" s="477"/>
      <c r="M159" s="477"/>
      <c r="N159" s="477"/>
      <c r="O159" s="477"/>
      <c r="P159" s="477"/>
      <c r="Q159" s="478"/>
    </row>
    <row r="160" spans="1:17" ht="11.25">
      <c r="A160" s="476"/>
      <c r="B160" s="349" t="s">
        <v>91</v>
      </c>
      <c r="C160" s="477"/>
      <c r="D160" s="477"/>
      <c r="E160" s="477"/>
      <c r="F160" s="477"/>
      <c r="G160" s="477"/>
      <c r="H160" s="477"/>
      <c r="I160" s="477"/>
      <c r="J160" s="477"/>
      <c r="K160" s="477"/>
      <c r="L160" s="477"/>
      <c r="M160" s="477"/>
      <c r="N160" s="477"/>
      <c r="O160" s="477"/>
      <c r="P160" s="477"/>
      <c r="Q160" s="478"/>
    </row>
    <row r="161" spans="1:17" ht="11.25">
      <c r="A161" s="476"/>
      <c r="B161" s="349" t="s">
        <v>92</v>
      </c>
      <c r="C161" s="477"/>
      <c r="D161" s="477"/>
      <c r="E161" s="477"/>
      <c r="F161" s="477"/>
      <c r="G161" s="477"/>
      <c r="H161" s="477"/>
      <c r="I161" s="477"/>
      <c r="J161" s="477"/>
      <c r="K161" s="477"/>
      <c r="L161" s="477"/>
      <c r="M161" s="477"/>
      <c r="N161" s="477"/>
      <c r="O161" s="477"/>
      <c r="P161" s="477"/>
      <c r="Q161" s="478"/>
    </row>
    <row r="162" spans="1:17" ht="11.25">
      <c r="A162" s="476"/>
      <c r="B162" s="349" t="s">
        <v>93</v>
      </c>
      <c r="C162" s="477"/>
      <c r="D162" s="477"/>
      <c r="E162" s="477"/>
      <c r="F162" s="477"/>
      <c r="G162" s="477"/>
      <c r="H162" s="477"/>
      <c r="I162" s="477"/>
      <c r="J162" s="477"/>
      <c r="K162" s="477"/>
      <c r="L162" s="477"/>
      <c r="M162" s="477"/>
      <c r="N162" s="477"/>
      <c r="O162" s="477"/>
      <c r="P162" s="477"/>
      <c r="Q162" s="478"/>
    </row>
    <row r="163" spans="1:17" ht="11.25">
      <c r="A163" s="476"/>
      <c r="B163" s="349" t="s">
        <v>94</v>
      </c>
      <c r="C163" s="350">
        <v>58</v>
      </c>
      <c r="D163" s="350">
        <v>92120</v>
      </c>
      <c r="E163" s="351">
        <f>F163+G163</f>
        <v>600000</v>
      </c>
      <c r="F163" s="351">
        <f>I163</f>
        <v>150000</v>
      </c>
      <c r="G163" s="351">
        <f>M163</f>
        <v>450000</v>
      </c>
      <c r="H163" s="352">
        <f>I163+M163</f>
        <v>600000</v>
      </c>
      <c r="I163" s="352">
        <f>SUM(J163:L163)</f>
        <v>150000</v>
      </c>
      <c r="J163" s="352">
        <v>90000</v>
      </c>
      <c r="K163" s="352">
        <v>0</v>
      </c>
      <c r="L163" s="352">
        <v>60000</v>
      </c>
      <c r="M163" s="352">
        <f>SUM(N163:Q163)</f>
        <v>450000</v>
      </c>
      <c r="N163" s="351">
        <v>450000</v>
      </c>
      <c r="O163" s="351">
        <v>0</v>
      </c>
      <c r="P163" s="351">
        <v>0</v>
      </c>
      <c r="Q163" s="366">
        <v>0</v>
      </c>
    </row>
    <row r="164" spans="1:17" ht="11.25">
      <c r="A164" s="476"/>
      <c r="B164" s="349" t="s">
        <v>138</v>
      </c>
      <c r="C164" s="353"/>
      <c r="D164" s="353"/>
      <c r="E164" s="351">
        <f>F164+G164</f>
        <v>0</v>
      </c>
      <c r="F164" s="351">
        <f>I164</f>
        <v>0</v>
      </c>
      <c r="G164" s="351">
        <f>M164</f>
        <v>0</v>
      </c>
      <c r="H164" s="352">
        <f>I164+M164</f>
        <v>0</v>
      </c>
      <c r="I164" s="352">
        <f>SUM(J164:L164)</f>
        <v>0</v>
      </c>
      <c r="J164" s="352">
        <v>0</v>
      </c>
      <c r="K164" s="352">
        <v>0</v>
      </c>
      <c r="L164" s="352">
        <v>0</v>
      </c>
      <c r="M164" s="352">
        <f>SUM(N164:Q164)</f>
        <v>0</v>
      </c>
      <c r="N164" s="352">
        <v>0</v>
      </c>
      <c r="O164" s="352">
        <v>0</v>
      </c>
      <c r="P164" s="352">
        <v>0</v>
      </c>
      <c r="Q164" s="367">
        <v>0</v>
      </c>
    </row>
    <row r="165" spans="1:17" ht="11.25">
      <c r="A165" s="476"/>
      <c r="B165" s="349" t="s">
        <v>56</v>
      </c>
      <c r="C165" s="353"/>
      <c r="D165" s="353"/>
      <c r="E165" s="351">
        <f>F165+G165</f>
        <v>300000</v>
      </c>
      <c r="F165" s="351">
        <f>I165</f>
        <v>75000</v>
      </c>
      <c r="G165" s="351">
        <f>M165</f>
        <v>225000</v>
      </c>
      <c r="H165" s="352">
        <f>I165+M165</f>
        <v>300000</v>
      </c>
      <c r="I165" s="352">
        <f>SUM(J165:L165)</f>
        <v>75000</v>
      </c>
      <c r="J165" s="352">
        <v>45000</v>
      </c>
      <c r="K165" s="352">
        <v>0</v>
      </c>
      <c r="L165" s="352">
        <v>30000</v>
      </c>
      <c r="M165" s="352">
        <f>SUM(N165:Q165)</f>
        <v>225000</v>
      </c>
      <c r="N165" s="352">
        <v>225000</v>
      </c>
      <c r="O165" s="352">
        <v>0</v>
      </c>
      <c r="P165" s="352">
        <v>0</v>
      </c>
      <c r="Q165" s="367">
        <v>0</v>
      </c>
    </row>
    <row r="166" spans="1:17" ht="11.25">
      <c r="A166" s="476"/>
      <c r="B166" s="349" t="s">
        <v>59</v>
      </c>
      <c r="C166" s="353"/>
      <c r="D166" s="353"/>
      <c r="E166" s="351">
        <f>F166+G166</f>
        <v>300000</v>
      </c>
      <c r="F166" s="351">
        <f>I166</f>
        <v>75000</v>
      </c>
      <c r="G166" s="351">
        <f>M166</f>
        <v>225000</v>
      </c>
      <c r="H166" s="352">
        <f>I166+M166</f>
        <v>300000</v>
      </c>
      <c r="I166" s="352">
        <f>SUM(J166:L166)</f>
        <v>75000</v>
      </c>
      <c r="J166" s="352">
        <v>45000</v>
      </c>
      <c r="K166" s="352">
        <v>0</v>
      </c>
      <c r="L166" s="352">
        <v>30000</v>
      </c>
      <c r="M166" s="352">
        <f>SUM(N166:Q166)</f>
        <v>225000</v>
      </c>
      <c r="N166" s="352">
        <v>225000</v>
      </c>
      <c r="O166" s="352">
        <v>0</v>
      </c>
      <c r="P166" s="352">
        <v>0</v>
      </c>
      <c r="Q166" s="367">
        <v>0</v>
      </c>
    </row>
    <row r="167" spans="1:17" ht="11.25">
      <c r="A167" s="476"/>
      <c r="B167" s="349" t="s">
        <v>379</v>
      </c>
      <c r="C167" s="353"/>
      <c r="D167" s="353"/>
      <c r="E167" s="351">
        <f>F167+G167</f>
        <v>0</v>
      </c>
      <c r="F167" s="351">
        <f>I167</f>
        <v>0</v>
      </c>
      <c r="G167" s="351">
        <f>M167</f>
        <v>0</v>
      </c>
      <c r="H167" s="352">
        <f>I167+M167</f>
        <v>0</v>
      </c>
      <c r="I167" s="352">
        <f>SUM(J167:L167)</f>
        <v>0</v>
      </c>
      <c r="J167" s="352">
        <v>0</v>
      </c>
      <c r="K167" s="352">
        <v>0</v>
      </c>
      <c r="L167" s="352">
        <v>0</v>
      </c>
      <c r="M167" s="352">
        <f>SUM(N167:Q167)</f>
        <v>0</v>
      </c>
      <c r="N167" s="352">
        <v>0</v>
      </c>
      <c r="O167" s="352">
        <v>0</v>
      </c>
      <c r="P167" s="352">
        <v>0</v>
      </c>
      <c r="Q167" s="367">
        <v>0</v>
      </c>
    </row>
    <row r="168" spans="1:17" ht="12.75">
      <c r="A168" s="383"/>
      <c r="B168" s="354"/>
      <c r="C168" s="355"/>
      <c r="D168" s="356"/>
      <c r="E168" s="357"/>
      <c r="F168" s="357"/>
      <c r="G168" s="357"/>
      <c r="H168" s="358"/>
      <c r="I168" s="358"/>
      <c r="J168" s="358"/>
      <c r="K168" s="358"/>
      <c r="L168" s="358"/>
      <c r="M168" s="358"/>
      <c r="N168" s="358"/>
      <c r="O168" s="358"/>
      <c r="P168" s="358"/>
      <c r="Q168" s="384"/>
    </row>
    <row r="169" spans="1:17" s="359" customFormat="1" ht="22.5" customHeight="1" thickBot="1">
      <c r="A169" s="479" t="s">
        <v>99</v>
      </c>
      <c r="B169" s="480"/>
      <c r="C169" s="481" t="s">
        <v>46</v>
      </c>
      <c r="D169" s="482"/>
      <c r="E169" s="385">
        <f aca="true" t="shared" si="1" ref="E169:Q169">E13</f>
        <v>42390970</v>
      </c>
      <c r="F169" s="385">
        <f t="shared" si="1"/>
        <v>11185623</v>
      </c>
      <c r="G169" s="385">
        <f t="shared" si="1"/>
        <v>31205347</v>
      </c>
      <c r="H169" s="385">
        <f t="shared" si="1"/>
        <v>42390970</v>
      </c>
      <c r="I169" s="385">
        <f t="shared" si="1"/>
        <v>11185623</v>
      </c>
      <c r="J169" s="385">
        <f t="shared" si="1"/>
        <v>7124910</v>
      </c>
      <c r="K169" s="385">
        <f t="shared" si="1"/>
        <v>0</v>
      </c>
      <c r="L169" s="385">
        <f t="shared" si="1"/>
        <v>4160713</v>
      </c>
      <c r="M169" s="385">
        <f t="shared" si="1"/>
        <v>31205347</v>
      </c>
      <c r="N169" s="385">
        <f t="shared" si="1"/>
        <v>31205347</v>
      </c>
      <c r="O169" s="385">
        <f t="shared" si="1"/>
        <v>0</v>
      </c>
      <c r="P169" s="385">
        <f t="shared" si="1"/>
        <v>0</v>
      </c>
      <c r="Q169" s="386">
        <f t="shared" si="1"/>
        <v>0</v>
      </c>
    </row>
    <row r="170" spans="1:17" ht="11.25">
      <c r="A170" s="345"/>
      <c r="B170" s="345"/>
      <c r="C170" s="345"/>
      <c r="D170" s="345"/>
      <c r="E170" s="345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</row>
    <row r="171" spans="1:17" ht="11.25">
      <c r="A171" s="345"/>
      <c r="B171" s="345"/>
      <c r="C171" s="345"/>
      <c r="D171" s="345"/>
      <c r="E171" s="345"/>
      <c r="F171" s="345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345"/>
    </row>
    <row r="172" spans="1:17" ht="11.25">
      <c r="A172" s="345"/>
      <c r="B172" s="345"/>
      <c r="C172" s="345"/>
      <c r="D172" s="345"/>
      <c r="E172" s="345"/>
      <c r="F172" s="345"/>
      <c r="G172" s="345"/>
      <c r="H172" s="345"/>
      <c r="I172" s="345"/>
      <c r="J172" s="345"/>
      <c r="K172" s="345"/>
      <c r="L172" s="345"/>
      <c r="M172" s="345"/>
      <c r="N172" s="345"/>
      <c r="O172" s="345"/>
      <c r="P172" s="345"/>
      <c r="Q172" s="345"/>
    </row>
    <row r="173" spans="1:17" ht="11.25">
      <c r="A173" s="345"/>
      <c r="B173" s="345"/>
      <c r="C173" s="345"/>
      <c r="D173" s="345"/>
      <c r="E173" s="345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</row>
    <row r="174" spans="1:17" ht="11.25">
      <c r="A174" s="345"/>
      <c r="B174" s="345"/>
      <c r="C174" s="345"/>
      <c r="D174" s="345"/>
      <c r="E174" s="345"/>
      <c r="F174" s="345"/>
      <c r="G174" s="345"/>
      <c r="H174" s="345"/>
      <c r="I174" s="345"/>
      <c r="J174" s="345"/>
      <c r="K174" s="345"/>
      <c r="L174" s="345"/>
      <c r="M174" s="345"/>
      <c r="N174" s="345"/>
      <c r="O174" s="345"/>
      <c r="P174" s="345"/>
      <c r="Q174" s="345"/>
    </row>
    <row r="175" spans="1:17" ht="11.25">
      <c r="A175" s="345"/>
      <c r="B175" s="345"/>
      <c r="C175" s="345"/>
      <c r="D175" s="345"/>
      <c r="E175" s="345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</row>
  </sheetData>
  <mergeCells count="56">
    <mergeCell ref="A4:Q4"/>
    <mergeCell ref="C23:Q26"/>
    <mergeCell ref="N10:Q10"/>
    <mergeCell ref="C13:D13"/>
    <mergeCell ref="C14:Q17"/>
    <mergeCell ref="M10:M11"/>
    <mergeCell ref="H6:Q6"/>
    <mergeCell ref="H7:Q7"/>
    <mergeCell ref="I8:Q8"/>
    <mergeCell ref="M9:Q9"/>
    <mergeCell ref="H8:H11"/>
    <mergeCell ref="I9:L9"/>
    <mergeCell ref="I10:I11"/>
    <mergeCell ref="J10:L10"/>
    <mergeCell ref="A41:A49"/>
    <mergeCell ref="C41:Q44"/>
    <mergeCell ref="E6:E11"/>
    <mergeCell ref="F7:F11"/>
    <mergeCell ref="G7:G11"/>
    <mergeCell ref="F6:G6"/>
    <mergeCell ref="A6:A11"/>
    <mergeCell ref="B6:B11"/>
    <mergeCell ref="C6:C11"/>
    <mergeCell ref="D6:D11"/>
    <mergeCell ref="A14:A22"/>
    <mergeCell ref="A23:A31"/>
    <mergeCell ref="A32:A40"/>
    <mergeCell ref="C32:Q35"/>
    <mergeCell ref="A50:A58"/>
    <mergeCell ref="C50:Q53"/>
    <mergeCell ref="A60:A68"/>
    <mergeCell ref="C60:Q63"/>
    <mergeCell ref="A69:A77"/>
    <mergeCell ref="C69:Q72"/>
    <mergeCell ref="A78:A86"/>
    <mergeCell ref="C78:Q81"/>
    <mergeCell ref="A87:A95"/>
    <mergeCell ref="C87:Q90"/>
    <mergeCell ref="A96:A104"/>
    <mergeCell ref="C96:Q99"/>
    <mergeCell ref="A105:A113"/>
    <mergeCell ref="C105:Q108"/>
    <mergeCell ref="A114:A122"/>
    <mergeCell ref="C114:Q117"/>
    <mergeCell ref="A123:A131"/>
    <mergeCell ref="C123:Q126"/>
    <mergeCell ref="A132:A140"/>
    <mergeCell ref="C132:Q135"/>
    <mergeCell ref="A141:A149"/>
    <mergeCell ref="C141:Q144"/>
    <mergeCell ref="A150:A158"/>
    <mergeCell ref="C150:Q153"/>
    <mergeCell ref="A159:A167"/>
    <mergeCell ref="C159:Q162"/>
    <mergeCell ref="A169:B169"/>
    <mergeCell ref="C169:D169"/>
  </mergeCells>
  <printOptions/>
  <pageMargins left="0.3937007874015748" right="0.16" top="0.64" bottom="0.41" header="0.64" footer="0.36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82"/>
  <sheetViews>
    <sheetView showGridLines="0" zoomScale="75" zoomScaleNormal="75" workbookViewId="0" topLeftCell="B1">
      <selection activeCell="D8" sqref="D8"/>
    </sheetView>
  </sheetViews>
  <sheetFormatPr defaultColWidth="9.00390625" defaultRowHeight="12.75"/>
  <cols>
    <col min="1" max="1" width="4.75390625" style="1" bestFit="1" customWidth="1"/>
    <col min="2" max="2" width="44.00390625" style="1" customWidth="1"/>
    <col min="3" max="3" width="18.625" style="1" customWidth="1"/>
    <col min="4" max="4" width="22.875" style="205" customWidth="1"/>
    <col min="5" max="5" width="12.75390625" style="1" bestFit="1" customWidth="1"/>
    <col min="6" max="16384" width="9.125" style="1" customWidth="1"/>
  </cols>
  <sheetData>
    <row r="2" spans="1:4" ht="12.75">
      <c r="A2" s="25"/>
      <c r="B2" s="23" t="s">
        <v>524</v>
      </c>
      <c r="C2" s="25"/>
      <c r="D2" s="206"/>
    </row>
    <row r="3" spans="1:4" ht="12.75">
      <c r="A3" s="25"/>
      <c r="B3" s="23" t="s">
        <v>521</v>
      </c>
      <c r="C3" s="25"/>
      <c r="D3" s="206"/>
    </row>
    <row r="4" spans="1:4" ht="12.75">
      <c r="A4" s="25"/>
      <c r="B4" s="25"/>
      <c r="C4" s="25"/>
      <c r="D4" s="206"/>
    </row>
    <row r="5" spans="1:4" ht="12.75">
      <c r="A5" s="25"/>
      <c r="B5" s="25"/>
      <c r="C5" s="25"/>
      <c r="D5" s="206"/>
    </row>
    <row r="6" spans="1:4" ht="15" customHeight="1">
      <c r="A6" s="507" t="s">
        <v>352</v>
      </c>
      <c r="B6" s="507"/>
      <c r="C6" s="507"/>
      <c r="D6" s="507"/>
    </row>
    <row r="7" spans="1:4" ht="6.75" customHeight="1">
      <c r="A7" s="207"/>
      <c r="B7" s="25"/>
      <c r="C7" s="25"/>
      <c r="D7" s="206"/>
    </row>
    <row r="8" spans="1:4" ht="13.5" thickBot="1">
      <c r="A8" s="25"/>
      <c r="B8" s="25"/>
      <c r="C8" s="25"/>
      <c r="D8" s="208" t="s">
        <v>40</v>
      </c>
    </row>
    <row r="9" spans="1:4" ht="15" customHeight="1">
      <c r="A9" s="469" t="s">
        <v>60</v>
      </c>
      <c r="B9" s="471" t="s">
        <v>4</v>
      </c>
      <c r="C9" s="435" t="s">
        <v>62</v>
      </c>
      <c r="D9" s="508" t="s">
        <v>63</v>
      </c>
    </row>
    <row r="10" spans="1:4" ht="15" customHeight="1">
      <c r="A10" s="470"/>
      <c r="B10" s="472"/>
      <c r="C10" s="472"/>
      <c r="D10" s="509"/>
    </row>
    <row r="11" spans="1:4" ht="15.75" customHeight="1">
      <c r="A11" s="470"/>
      <c r="B11" s="472"/>
      <c r="C11" s="472"/>
      <c r="D11" s="509"/>
    </row>
    <row r="12" spans="1:4" s="18" customFormat="1" ht="7.5" customHeight="1">
      <c r="A12" s="212">
        <v>1</v>
      </c>
      <c r="B12" s="209">
        <v>2</v>
      </c>
      <c r="C12" s="209">
        <v>3</v>
      </c>
      <c r="D12" s="213">
        <v>4</v>
      </c>
    </row>
    <row r="13" spans="1:4" ht="18.75" customHeight="1">
      <c r="A13" s="505" t="s">
        <v>24</v>
      </c>
      <c r="B13" s="506"/>
      <c r="C13" s="62"/>
      <c r="D13" s="217">
        <f>SUM(D14:D21)</f>
        <v>5144651</v>
      </c>
    </row>
    <row r="14" spans="1:5" ht="18.75" customHeight="1">
      <c r="A14" s="56" t="s">
        <v>11</v>
      </c>
      <c r="B14" s="51" t="s">
        <v>18</v>
      </c>
      <c r="C14" s="51" t="s">
        <v>25</v>
      </c>
      <c r="D14" s="218">
        <f>672805-393355+920084</f>
        <v>1199534</v>
      </c>
      <c r="E14" s="417"/>
    </row>
    <row r="15" spans="1:4" ht="18.75" customHeight="1">
      <c r="A15" s="214" t="s">
        <v>12</v>
      </c>
      <c r="B15" s="69" t="s">
        <v>19</v>
      </c>
      <c r="C15" s="69" t="s">
        <v>25</v>
      </c>
      <c r="D15" s="219">
        <v>3945117</v>
      </c>
    </row>
    <row r="16" spans="1:4" ht="25.5">
      <c r="A16" s="214" t="s">
        <v>13</v>
      </c>
      <c r="B16" s="211" t="s">
        <v>125</v>
      </c>
      <c r="C16" s="69" t="s">
        <v>48</v>
      </c>
      <c r="D16" s="219">
        <v>0</v>
      </c>
    </row>
    <row r="17" spans="1:4" ht="18.75" customHeight="1">
      <c r="A17" s="214" t="s">
        <v>1</v>
      </c>
      <c r="B17" s="69" t="s">
        <v>27</v>
      </c>
      <c r="C17" s="69" t="s">
        <v>49</v>
      </c>
      <c r="D17" s="219">
        <v>0</v>
      </c>
    </row>
    <row r="18" spans="1:4" ht="18.75" customHeight="1">
      <c r="A18" s="214" t="s">
        <v>17</v>
      </c>
      <c r="B18" s="69" t="s">
        <v>126</v>
      </c>
      <c r="C18" s="69" t="s">
        <v>139</v>
      </c>
      <c r="D18" s="219">
        <v>0</v>
      </c>
    </row>
    <row r="19" spans="1:4" ht="18.75" customHeight="1">
      <c r="A19" s="214" t="s">
        <v>20</v>
      </c>
      <c r="B19" s="69" t="s">
        <v>21</v>
      </c>
      <c r="C19" s="69" t="s">
        <v>26</v>
      </c>
      <c r="D19" s="219">
        <v>0</v>
      </c>
    </row>
    <row r="20" spans="1:4" ht="18.75" customHeight="1">
      <c r="A20" s="214" t="s">
        <v>22</v>
      </c>
      <c r="B20" s="69" t="s">
        <v>146</v>
      </c>
      <c r="C20" s="69" t="s">
        <v>67</v>
      </c>
      <c r="D20" s="219">
        <v>0</v>
      </c>
    </row>
    <row r="21" spans="1:4" ht="18.75" customHeight="1">
      <c r="A21" s="214" t="s">
        <v>29</v>
      </c>
      <c r="B21" s="210" t="s">
        <v>47</v>
      </c>
      <c r="C21" s="210" t="s">
        <v>28</v>
      </c>
      <c r="D21" s="220">
        <v>0</v>
      </c>
    </row>
    <row r="22" spans="1:4" ht="18.75" customHeight="1">
      <c r="A22" s="215" t="s">
        <v>355</v>
      </c>
      <c r="B22" s="161" t="s">
        <v>353</v>
      </c>
      <c r="C22" s="161" t="s">
        <v>46</v>
      </c>
      <c r="D22" s="221">
        <v>19326413</v>
      </c>
    </row>
    <row r="23" spans="1:4" ht="18.75" customHeight="1">
      <c r="A23" s="227" t="s">
        <v>356</v>
      </c>
      <c r="B23" s="228" t="s">
        <v>354</v>
      </c>
      <c r="C23" s="228" t="s">
        <v>46</v>
      </c>
      <c r="D23" s="229">
        <f>D13+D22</f>
        <v>24471064</v>
      </c>
    </row>
    <row r="24" spans="1:4" ht="8.25" customHeight="1">
      <c r="A24" s="215"/>
      <c r="B24" s="161"/>
      <c r="C24" s="161"/>
      <c r="D24" s="222"/>
    </row>
    <row r="25" spans="1:4" ht="18.75" customHeight="1">
      <c r="A25" s="505" t="s">
        <v>127</v>
      </c>
      <c r="B25" s="506"/>
      <c r="C25" s="62"/>
      <c r="D25" s="217">
        <f>SUM(D26:D32)</f>
        <v>1502683</v>
      </c>
    </row>
    <row r="26" spans="1:5" ht="18.75" customHeight="1">
      <c r="A26" s="56" t="s">
        <v>11</v>
      </c>
      <c r="B26" s="51" t="s">
        <v>50</v>
      </c>
      <c r="C26" s="51" t="s">
        <v>31</v>
      </c>
      <c r="D26" s="218">
        <v>543208</v>
      </c>
      <c r="E26" s="205"/>
    </row>
    <row r="27" spans="1:5" ht="18.75" customHeight="1">
      <c r="A27" s="214" t="s">
        <v>12</v>
      </c>
      <c r="B27" s="69" t="s">
        <v>30</v>
      </c>
      <c r="C27" s="69" t="s">
        <v>31</v>
      </c>
      <c r="D27" s="219">
        <v>959475</v>
      </c>
      <c r="E27" s="205"/>
    </row>
    <row r="28" spans="1:4" ht="38.25">
      <c r="A28" s="214" t="s">
        <v>13</v>
      </c>
      <c r="B28" s="211" t="s">
        <v>53</v>
      </c>
      <c r="C28" s="69" t="s">
        <v>54</v>
      </c>
      <c r="D28" s="219">
        <v>0</v>
      </c>
    </row>
    <row r="29" spans="1:4" ht="18.75" customHeight="1">
      <c r="A29" s="214" t="s">
        <v>1</v>
      </c>
      <c r="B29" s="69" t="s">
        <v>51</v>
      </c>
      <c r="C29" s="69" t="s">
        <v>45</v>
      </c>
      <c r="D29" s="219">
        <v>0</v>
      </c>
    </row>
    <row r="30" spans="1:4" ht="18.75" customHeight="1">
      <c r="A30" s="214" t="s">
        <v>17</v>
      </c>
      <c r="B30" s="69" t="s">
        <v>52</v>
      </c>
      <c r="C30" s="69" t="s">
        <v>33</v>
      </c>
      <c r="D30" s="219">
        <v>0</v>
      </c>
    </row>
    <row r="31" spans="1:4" ht="18.75" customHeight="1">
      <c r="A31" s="214" t="s">
        <v>20</v>
      </c>
      <c r="B31" s="69" t="s">
        <v>147</v>
      </c>
      <c r="C31" s="69" t="s">
        <v>34</v>
      </c>
      <c r="D31" s="219">
        <v>0</v>
      </c>
    </row>
    <row r="32" spans="1:5" ht="18.75" customHeight="1">
      <c r="A32" s="216" t="s">
        <v>22</v>
      </c>
      <c r="B32" s="210" t="s">
        <v>35</v>
      </c>
      <c r="C32" s="210" t="s">
        <v>32</v>
      </c>
      <c r="D32" s="220">
        <v>0</v>
      </c>
      <c r="E32" s="205"/>
    </row>
    <row r="33" spans="1:4" ht="23.25" customHeight="1">
      <c r="A33" s="64" t="s">
        <v>29</v>
      </c>
      <c r="B33" s="62" t="s">
        <v>357</v>
      </c>
      <c r="C33" s="62" t="s">
        <v>46</v>
      </c>
      <c r="D33" s="223">
        <v>22968381</v>
      </c>
    </row>
    <row r="34" spans="1:6" s="172" customFormat="1" ht="23.25" customHeight="1" thickBot="1">
      <c r="A34" s="224" t="s">
        <v>355</v>
      </c>
      <c r="B34" s="225" t="s">
        <v>375</v>
      </c>
      <c r="C34" s="225" t="s">
        <v>46</v>
      </c>
      <c r="D34" s="226">
        <f>SUM(D25+D33)</f>
        <v>24471064</v>
      </c>
      <c r="E34" s="315"/>
      <c r="F34" s="14"/>
    </row>
    <row r="35" spans="1:4" ht="12.75">
      <c r="A35" s="25"/>
      <c r="B35" s="25"/>
      <c r="C35" s="25"/>
      <c r="D35" s="206"/>
    </row>
    <row r="36" spans="1:4" ht="12.75">
      <c r="A36" s="25"/>
      <c r="B36" s="25"/>
      <c r="C36" s="25"/>
      <c r="D36" s="206"/>
    </row>
    <row r="37" spans="1:4" ht="12.75">
      <c r="A37" s="25"/>
      <c r="B37" s="25"/>
      <c r="C37" s="25"/>
      <c r="D37" s="206"/>
    </row>
    <row r="38" spans="1:4" ht="12.75">
      <c r="A38" s="25"/>
      <c r="B38" s="25"/>
      <c r="C38" s="25"/>
      <c r="D38" s="206"/>
    </row>
    <row r="39" spans="1:4" ht="12.75">
      <c r="A39" s="25"/>
      <c r="B39" s="25"/>
      <c r="C39" s="25"/>
      <c r="D39" s="206"/>
    </row>
    <row r="40" spans="1:4" ht="12.75">
      <c r="A40" s="25"/>
      <c r="B40" s="25"/>
      <c r="C40" s="25"/>
      <c r="D40" s="206"/>
    </row>
    <row r="41" spans="1:4" ht="12.75">
      <c r="A41" s="25"/>
      <c r="B41" s="25"/>
      <c r="C41" s="25"/>
      <c r="D41" s="206"/>
    </row>
    <row r="42" spans="1:4" ht="12.75">
      <c r="A42" s="25"/>
      <c r="B42" s="25"/>
      <c r="C42" s="25"/>
      <c r="D42" s="206"/>
    </row>
    <row r="43" spans="1:4" ht="12.75">
      <c r="A43" s="25"/>
      <c r="B43" s="25"/>
      <c r="C43" s="25"/>
      <c r="D43" s="206"/>
    </row>
    <row r="44" spans="1:4" ht="12.75">
      <c r="A44" s="25"/>
      <c r="B44" s="25"/>
      <c r="C44" s="25"/>
      <c r="D44" s="206"/>
    </row>
    <row r="45" spans="1:4" ht="12.75">
      <c r="A45" s="25"/>
      <c r="B45" s="25"/>
      <c r="C45" s="25"/>
      <c r="D45" s="206"/>
    </row>
    <row r="46" spans="1:4" ht="12.75">
      <c r="A46" s="25"/>
      <c r="B46" s="25"/>
      <c r="C46" s="25"/>
      <c r="D46" s="206"/>
    </row>
    <row r="47" spans="1:4" ht="12.75">
      <c r="A47" s="25"/>
      <c r="B47" s="25"/>
      <c r="C47" s="25"/>
      <c r="D47" s="206"/>
    </row>
    <row r="48" spans="1:4" ht="12.75">
      <c r="A48" s="25"/>
      <c r="B48" s="25"/>
      <c r="C48" s="25"/>
      <c r="D48" s="206"/>
    </row>
    <row r="49" spans="1:4" ht="12.75">
      <c r="A49" s="25"/>
      <c r="B49" s="25"/>
      <c r="C49" s="25"/>
      <c r="D49" s="206"/>
    </row>
    <row r="50" spans="1:4" ht="12.75">
      <c r="A50" s="25"/>
      <c r="B50" s="25"/>
      <c r="C50" s="25"/>
      <c r="D50" s="206"/>
    </row>
    <row r="51" spans="1:4" ht="12.75">
      <c r="A51" s="25"/>
      <c r="B51" s="25"/>
      <c r="C51" s="25"/>
      <c r="D51" s="206"/>
    </row>
    <row r="52" spans="1:4" ht="12.75">
      <c r="A52" s="25"/>
      <c r="B52" s="25"/>
      <c r="C52" s="25"/>
      <c r="D52" s="206"/>
    </row>
    <row r="53" spans="1:4" ht="12.75">
      <c r="A53" s="25"/>
      <c r="B53" s="25"/>
      <c r="C53" s="25"/>
      <c r="D53" s="206"/>
    </row>
    <row r="54" spans="1:4" ht="12.75">
      <c r="A54" s="25"/>
      <c r="B54" s="25"/>
      <c r="C54" s="25"/>
      <c r="D54" s="206"/>
    </row>
    <row r="55" spans="1:4" ht="12.75">
      <c r="A55" s="25"/>
      <c r="B55" s="25"/>
      <c r="C55" s="25"/>
      <c r="D55" s="206"/>
    </row>
    <row r="56" spans="1:4" ht="12.75">
      <c r="A56" s="25"/>
      <c r="B56" s="25"/>
      <c r="C56" s="25"/>
      <c r="D56" s="206"/>
    </row>
    <row r="57" spans="1:4" ht="12.75">
      <c r="A57" s="25"/>
      <c r="B57" s="25"/>
      <c r="C57" s="25"/>
      <c r="D57" s="206"/>
    </row>
    <row r="58" spans="1:4" ht="12.75">
      <c r="A58" s="25"/>
      <c r="B58" s="25"/>
      <c r="C58" s="25"/>
      <c r="D58" s="206"/>
    </row>
    <row r="59" spans="1:4" ht="12.75">
      <c r="A59" s="25"/>
      <c r="B59" s="25"/>
      <c r="C59" s="25"/>
      <c r="D59" s="206"/>
    </row>
    <row r="60" spans="1:4" ht="12.75">
      <c r="A60" s="25"/>
      <c r="B60" s="25"/>
      <c r="C60" s="25"/>
      <c r="D60" s="206"/>
    </row>
    <row r="61" spans="1:4" ht="12.75">
      <c r="A61" s="25"/>
      <c r="B61" s="25"/>
      <c r="C61" s="25"/>
      <c r="D61" s="206"/>
    </row>
    <row r="62" spans="1:4" ht="12.75">
      <c r="A62" s="25"/>
      <c r="B62" s="25"/>
      <c r="C62" s="25"/>
      <c r="D62" s="206"/>
    </row>
    <row r="63" spans="1:4" ht="12.75">
      <c r="A63" s="25"/>
      <c r="B63" s="25"/>
      <c r="C63" s="25"/>
      <c r="D63" s="206"/>
    </row>
    <row r="64" spans="1:4" ht="12.75">
      <c r="A64" s="25"/>
      <c r="B64" s="25"/>
      <c r="C64" s="25"/>
      <c r="D64" s="206"/>
    </row>
    <row r="65" spans="1:4" ht="12.75">
      <c r="A65" s="25"/>
      <c r="B65" s="25"/>
      <c r="C65" s="25"/>
      <c r="D65" s="206"/>
    </row>
    <row r="66" spans="1:4" ht="12.75">
      <c r="A66" s="25"/>
      <c r="B66" s="25"/>
      <c r="C66" s="25"/>
      <c r="D66" s="206"/>
    </row>
    <row r="67" spans="1:4" ht="12.75">
      <c r="A67" s="25"/>
      <c r="B67" s="25"/>
      <c r="C67" s="25"/>
      <c r="D67" s="206"/>
    </row>
    <row r="68" spans="1:4" ht="12.75">
      <c r="A68" s="25"/>
      <c r="B68" s="25"/>
      <c r="C68" s="25"/>
      <c r="D68" s="206"/>
    </row>
    <row r="69" spans="1:4" ht="12.75">
      <c r="A69" s="25"/>
      <c r="B69" s="25"/>
      <c r="C69" s="25"/>
      <c r="D69" s="206"/>
    </row>
    <row r="70" spans="1:4" ht="12.75">
      <c r="A70" s="25"/>
      <c r="B70" s="25"/>
      <c r="C70" s="25"/>
      <c r="D70" s="206"/>
    </row>
    <row r="71" spans="1:4" ht="12.75">
      <c r="A71" s="25"/>
      <c r="B71" s="25"/>
      <c r="C71" s="25"/>
      <c r="D71" s="206"/>
    </row>
    <row r="72" spans="1:4" ht="12.75">
      <c r="A72" s="25"/>
      <c r="B72" s="25"/>
      <c r="C72" s="25"/>
      <c r="D72" s="206"/>
    </row>
    <row r="73" spans="1:4" ht="12.75">
      <c r="A73" s="25"/>
      <c r="B73" s="25"/>
      <c r="C73" s="25"/>
      <c r="D73" s="206"/>
    </row>
    <row r="74" spans="1:4" ht="12.75">
      <c r="A74" s="25"/>
      <c r="B74" s="25"/>
      <c r="C74" s="25"/>
      <c r="D74" s="206"/>
    </row>
    <row r="75" spans="1:4" ht="12.75">
      <c r="A75" s="25"/>
      <c r="B75" s="25"/>
      <c r="C75" s="25"/>
      <c r="D75" s="206"/>
    </row>
    <row r="76" spans="1:4" ht="12.75">
      <c r="A76" s="25"/>
      <c r="B76" s="25"/>
      <c r="C76" s="25"/>
      <c r="D76" s="206"/>
    </row>
    <row r="77" spans="1:4" ht="12.75">
      <c r="A77" s="25"/>
      <c r="B77" s="25"/>
      <c r="C77" s="25"/>
      <c r="D77" s="206"/>
    </row>
    <row r="78" spans="1:4" ht="12.75">
      <c r="A78" s="25"/>
      <c r="B78" s="25"/>
      <c r="C78" s="25"/>
      <c r="D78" s="206"/>
    </row>
    <row r="79" spans="1:4" ht="12.75">
      <c r="A79" s="25"/>
      <c r="B79" s="25"/>
      <c r="C79" s="25"/>
      <c r="D79" s="206"/>
    </row>
    <row r="80" spans="1:4" ht="12.75">
      <c r="A80" s="25"/>
      <c r="B80" s="25"/>
      <c r="C80" s="25"/>
      <c r="D80" s="206"/>
    </row>
    <row r="81" spans="1:4" ht="12.75">
      <c r="A81" s="25"/>
      <c r="B81" s="25"/>
      <c r="C81" s="25"/>
      <c r="D81" s="206"/>
    </row>
    <row r="82" spans="1:4" ht="12.75">
      <c r="A82" s="25"/>
      <c r="B82" s="25"/>
      <c r="C82" s="25"/>
      <c r="D82" s="206"/>
    </row>
  </sheetData>
  <mergeCells count="7">
    <mergeCell ref="A13:B13"/>
    <mergeCell ref="A25:B25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8" bottom="0.5905511811023623" header="0.73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defaultGridColor="0" colorId="8" workbookViewId="0" topLeftCell="A1">
      <selection activeCell="D2" sqref="D2"/>
    </sheetView>
  </sheetViews>
  <sheetFormatPr defaultColWidth="9.00390625" defaultRowHeight="12.75"/>
  <cols>
    <col min="1" max="1" width="5.625" style="1" bestFit="1" customWidth="1"/>
    <col min="2" max="2" width="11.125" style="1" customWidth="1"/>
    <col min="3" max="3" width="31.75390625" style="1" customWidth="1"/>
    <col min="4" max="4" width="14.875" style="1" customWidth="1"/>
    <col min="5" max="5" width="13.625" style="1" customWidth="1"/>
    <col min="6" max="6" width="15.625" style="0" customWidth="1"/>
    <col min="7" max="7" width="15.75390625" style="0" customWidth="1"/>
    <col min="8" max="8" width="12.25390625" style="0" customWidth="1"/>
    <col min="9" max="9" width="15.875" style="0" customWidth="1"/>
  </cols>
  <sheetData>
    <row r="1" spans="1:9" ht="12.75">
      <c r="A1" s="25"/>
      <c r="B1" s="25"/>
      <c r="C1" s="25"/>
      <c r="D1" s="23" t="s">
        <v>525</v>
      </c>
      <c r="E1" s="25"/>
      <c r="F1" s="23"/>
      <c r="G1" s="23"/>
      <c r="H1" s="23"/>
      <c r="I1" s="23"/>
    </row>
    <row r="2" spans="1:9" ht="12.75">
      <c r="A2" s="25"/>
      <c r="B2" s="25"/>
      <c r="C2" s="25"/>
      <c r="D2" s="23" t="s">
        <v>521</v>
      </c>
      <c r="E2" s="25"/>
      <c r="F2" s="23"/>
      <c r="G2" s="23"/>
      <c r="H2" s="23"/>
      <c r="I2" s="23"/>
    </row>
    <row r="3" spans="1:9" ht="12.75">
      <c r="A3" s="25"/>
      <c r="B3" s="25"/>
      <c r="C3" s="25"/>
      <c r="D3" s="25"/>
      <c r="E3" s="25"/>
      <c r="F3" s="23"/>
      <c r="G3" s="23"/>
      <c r="H3" s="23"/>
      <c r="I3" s="23"/>
    </row>
    <row r="4" spans="1:9" ht="48.75" customHeight="1">
      <c r="A4" s="447" t="s">
        <v>58</v>
      </c>
      <c r="B4" s="447"/>
      <c r="C4" s="447"/>
      <c r="D4" s="447"/>
      <c r="E4" s="447"/>
      <c r="F4" s="447"/>
      <c r="G4" s="447"/>
      <c r="H4" s="447"/>
      <c r="I4" s="447"/>
    </row>
    <row r="5" spans="1:9" ht="13.5" thickBot="1">
      <c r="A5" s="25"/>
      <c r="B5" s="25"/>
      <c r="C5" s="25"/>
      <c r="D5" s="25"/>
      <c r="E5" s="25"/>
      <c r="F5" s="23"/>
      <c r="G5" s="23"/>
      <c r="H5" s="23"/>
      <c r="I5" s="26" t="s">
        <v>40</v>
      </c>
    </row>
    <row r="6" spans="1:9" s="3" customFormat="1" ht="20.25" customHeight="1">
      <c r="A6" s="469" t="s">
        <v>2</v>
      </c>
      <c r="B6" s="451" t="s">
        <v>3</v>
      </c>
      <c r="C6" s="435" t="s">
        <v>117</v>
      </c>
      <c r="D6" s="435" t="s">
        <v>140</v>
      </c>
      <c r="E6" s="435" t="s">
        <v>79</v>
      </c>
      <c r="F6" s="435"/>
      <c r="G6" s="435"/>
      <c r="H6" s="435"/>
      <c r="I6" s="464"/>
    </row>
    <row r="7" spans="1:9" s="3" customFormat="1" ht="20.25" customHeight="1">
      <c r="A7" s="470"/>
      <c r="B7" s="452"/>
      <c r="C7" s="472"/>
      <c r="D7" s="466"/>
      <c r="E7" s="466" t="s">
        <v>115</v>
      </c>
      <c r="F7" s="466" t="s">
        <v>5</v>
      </c>
      <c r="G7" s="466"/>
      <c r="H7" s="466"/>
      <c r="I7" s="465" t="s">
        <v>116</v>
      </c>
    </row>
    <row r="8" spans="1:9" s="3" customFormat="1" ht="65.25" customHeight="1">
      <c r="A8" s="470"/>
      <c r="B8" s="453"/>
      <c r="C8" s="472"/>
      <c r="D8" s="466"/>
      <c r="E8" s="466"/>
      <c r="F8" s="27" t="s">
        <v>113</v>
      </c>
      <c r="G8" s="27" t="s">
        <v>114</v>
      </c>
      <c r="H8" s="27" t="s">
        <v>141</v>
      </c>
      <c r="I8" s="465"/>
    </row>
    <row r="9" spans="1:9" ht="9" customHeight="1">
      <c r="A9" s="54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5">
        <v>9</v>
      </c>
    </row>
    <row r="10" spans="1:9" ht="19.5" customHeight="1">
      <c r="A10" s="406">
        <v>750</v>
      </c>
      <c r="B10" s="402">
        <v>75011</v>
      </c>
      <c r="C10" s="63">
        <v>59185</v>
      </c>
      <c r="D10" s="401">
        <v>59185</v>
      </c>
      <c r="E10" s="401">
        <v>59185</v>
      </c>
      <c r="F10" s="401">
        <v>49443</v>
      </c>
      <c r="G10" s="401">
        <v>9742</v>
      </c>
      <c r="H10" s="402">
        <v>0</v>
      </c>
      <c r="I10" s="404">
        <v>0</v>
      </c>
    </row>
    <row r="11" spans="1:9" ht="19.5" customHeight="1">
      <c r="A11" s="406">
        <v>751</v>
      </c>
      <c r="B11" s="402">
        <v>75101</v>
      </c>
      <c r="C11" s="63">
        <v>2220</v>
      </c>
      <c r="D11" s="401">
        <v>2220</v>
      </c>
      <c r="E11" s="401">
        <v>2220</v>
      </c>
      <c r="F11" s="401">
        <v>800</v>
      </c>
      <c r="G11" s="401">
        <v>170</v>
      </c>
      <c r="H11" s="402">
        <v>0</v>
      </c>
      <c r="I11" s="404">
        <v>0</v>
      </c>
    </row>
    <row r="12" spans="1:9" ht="19.5" customHeight="1">
      <c r="A12" s="406">
        <v>852</v>
      </c>
      <c r="B12" s="402">
        <v>85212</v>
      </c>
      <c r="C12" s="63">
        <v>1383613</v>
      </c>
      <c r="D12" s="401">
        <v>1383613</v>
      </c>
      <c r="E12" s="401">
        <v>1383613</v>
      </c>
      <c r="F12" s="401">
        <v>28100</v>
      </c>
      <c r="G12" s="401">
        <v>28672</v>
      </c>
      <c r="H12" s="401">
        <v>1321080</v>
      </c>
      <c r="I12" s="404">
        <v>0</v>
      </c>
    </row>
    <row r="13" spans="1:9" ht="19.5" customHeight="1">
      <c r="A13" s="406">
        <v>852</v>
      </c>
      <c r="B13" s="402">
        <v>85213</v>
      </c>
      <c r="C13" s="63">
        <v>9000</v>
      </c>
      <c r="D13" s="401">
        <v>9000</v>
      </c>
      <c r="E13" s="401">
        <v>9000</v>
      </c>
      <c r="F13" s="401">
        <v>0</v>
      </c>
      <c r="G13" s="401">
        <v>0</v>
      </c>
      <c r="H13" s="401">
        <v>9000</v>
      </c>
      <c r="I13" s="404">
        <v>0</v>
      </c>
    </row>
    <row r="14" spans="1:9" ht="19.5" customHeight="1">
      <c r="A14" s="406">
        <v>852</v>
      </c>
      <c r="B14" s="402">
        <v>85214</v>
      </c>
      <c r="C14" s="63">
        <v>122552</v>
      </c>
      <c r="D14" s="401">
        <v>122552</v>
      </c>
      <c r="E14" s="401">
        <v>122552</v>
      </c>
      <c r="F14" s="401">
        <v>0</v>
      </c>
      <c r="G14" s="401">
        <v>0</v>
      </c>
      <c r="H14" s="401">
        <v>122552</v>
      </c>
      <c r="I14" s="404">
        <v>0</v>
      </c>
    </row>
    <row r="15" spans="1:9" ht="19.5" customHeight="1">
      <c r="A15" s="406">
        <v>852</v>
      </c>
      <c r="B15" s="402">
        <v>85228</v>
      </c>
      <c r="C15" s="63">
        <v>5138</v>
      </c>
      <c r="D15" s="401">
        <v>5138</v>
      </c>
      <c r="E15" s="401">
        <v>5138</v>
      </c>
      <c r="F15" s="401">
        <v>0</v>
      </c>
      <c r="G15" s="401">
        <v>0</v>
      </c>
      <c r="H15" s="401">
        <v>5138</v>
      </c>
      <c r="I15" s="404">
        <v>0</v>
      </c>
    </row>
    <row r="16" spans="1:9" ht="19.5" customHeight="1" thickBot="1">
      <c r="A16" s="510" t="s">
        <v>128</v>
      </c>
      <c r="B16" s="511"/>
      <c r="C16" s="399">
        <f aca="true" t="shared" si="0" ref="C16:I16">SUM(C10:C15)</f>
        <v>1581708</v>
      </c>
      <c r="D16" s="399">
        <f t="shared" si="0"/>
        <v>1581708</v>
      </c>
      <c r="E16" s="399">
        <f t="shared" si="0"/>
        <v>1581708</v>
      </c>
      <c r="F16" s="399">
        <f t="shared" si="0"/>
        <v>78343</v>
      </c>
      <c r="G16" s="399">
        <f t="shared" si="0"/>
        <v>38584</v>
      </c>
      <c r="H16" s="399">
        <f t="shared" si="0"/>
        <v>1457770</v>
      </c>
      <c r="I16" s="405">
        <f t="shared" si="0"/>
        <v>0</v>
      </c>
    </row>
    <row r="17" spans="1:9" ht="13.5" thickBot="1">
      <c r="A17" s="25"/>
      <c r="B17" s="25"/>
      <c r="C17" s="25"/>
      <c r="D17" s="25"/>
      <c r="E17" s="25"/>
      <c r="F17" s="23"/>
      <c r="G17" s="23"/>
      <c r="H17" s="23"/>
      <c r="I17" s="23"/>
    </row>
    <row r="18" spans="1:9" ht="85.5" customHeight="1">
      <c r="A18" s="271" t="s">
        <v>2</v>
      </c>
      <c r="B18" s="272" t="s">
        <v>3</v>
      </c>
      <c r="C18" s="272" t="s">
        <v>0</v>
      </c>
      <c r="D18" s="273" t="s">
        <v>366</v>
      </c>
      <c r="E18" s="274" t="s">
        <v>364</v>
      </c>
      <c r="F18" s="275" t="s">
        <v>368</v>
      </c>
      <c r="G18" s="23"/>
      <c r="H18" s="23"/>
      <c r="I18" s="23"/>
    </row>
    <row r="19" spans="1:9" ht="9.75" customHeight="1">
      <c r="A19" s="276">
        <v>1</v>
      </c>
      <c r="B19" s="277">
        <v>2</v>
      </c>
      <c r="C19" s="277">
        <v>3</v>
      </c>
      <c r="D19" s="277">
        <v>4</v>
      </c>
      <c r="E19" s="277">
        <v>5</v>
      </c>
      <c r="F19" s="278">
        <v>6</v>
      </c>
      <c r="G19" s="23"/>
      <c r="H19" s="23"/>
      <c r="I19" s="23"/>
    </row>
    <row r="20" spans="1:9" ht="22.5" customHeight="1">
      <c r="A20" s="83">
        <v>750</v>
      </c>
      <c r="B20" s="247"/>
      <c r="C20" s="247" t="s">
        <v>302</v>
      </c>
      <c r="D20" s="279">
        <f aca="true" t="shared" si="1" ref="D20:F21">SUM(D21)</f>
        <v>31500</v>
      </c>
      <c r="E20" s="279">
        <f t="shared" si="1"/>
        <v>1500</v>
      </c>
      <c r="F20" s="154">
        <f t="shared" si="1"/>
        <v>30000</v>
      </c>
      <c r="G20" s="23"/>
      <c r="H20" s="23"/>
      <c r="I20" s="23"/>
    </row>
    <row r="21" spans="1:9" ht="24" customHeight="1" thickBot="1">
      <c r="A21" s="45"/>
      <c r="B21" s="46">
        <v>75011</v>
      </c>
      <c r="C21" s="46" t="s">
        <v>365</v>
      </c>
      <c r="D21" s="67">
        <f t="shared" si="1"/>
        <v>31500</v>
      </c>
      <c r="E21" s="67">
        <f t="shared" si="1"/>
        <v>1500</v>
      </c>
      <c r="F21" s="47">
        <f t="shared" si="1"/>
        <v>30000</v>
      </c>
      <c r="G21" s="23"/>
      <c r="H21" s="23"/>
      <c r="I21" s="23"/>
    </row>
    <row r="22" spans="1:9" ht="55.5" customHeight="1" thickBot="1">
      <c r="A22" s="52"/>
      <c r="B22" s="52"/>
      <c r="C22" s="280" t="s">
        <v>367</v>
      </c>
      <c r="D22" s="281">
        <v>31500</v>
      </c>
      <c r="E22" s="282">
        <v>1500</v>
      </c>
      <c r="F22" s="283">
        <v>30000</v>
      </c>
      <c r="G22" s="23"/>
      <c r="H22" s="23"/>
      <c r="I22" s="23"/>
    </row>
    <row r="23" spans="1:9" ht="12.75">
      <c r="A23" s="25"/>
      <c r="B23" s="25"/>
      <c r="C23" s="25"/>
      <c r="D23" s="25"/>
      <c r="E23" s="25"/>
      <c r="F23" s="23"/>
      <c r="G23" s="23"/>
      <c r="H23" s="23"/>
      <c r="I23" s="23"/>
    </row>
    <row r="24" spans="1:9" ht="12.75">
      <c r="A24" s="25"/>
      <c r="B24" s="25"/>
      <c r="C24" s="25"/>
      <c r="D24" s="25"/>
      <c r="E24" s="25"/>
      <c r="F24" s="23"/>
      <c r="G24" s="23"/>
      <c r="H24" s="23"/>
      <c r="I24" s="23"/>
    </row>
    <row r="25" spans="1:9" ht="12.75">
      <c r="A25" s="25"/>
      <c r="B25" s="25"/>
      <c r="C25" s="25"/>
      <c r="D25" s="25"/>
      <c r="E25" s="25"/>
      <c r="F25" s="23"/>
      <c r="G25" s="23"/>
      <c r="H25" s="23"/>
      <c r="I25" s="23"/>
    </row>
    <row r="26" spans="1:9" ht="12.75">
      <c r="A26" s="25"/>
      <c r="B26" s="25"/>
      <c r="C26" s="25"/>
      <c r="D26" s="25"/>
      <c r="E26" s="25"/>
      <c r="F26" s="23"/>
      <c r="G26" s="23"/>
      <c r="H26" s="23"/>
      <c r="I26" s="23"/>
    </row>
    <row r="27" spans="1:9" ht="12.75">
      <c r="A27" s="25"/>
      <c r="B27" s="25"/>
      <c r="C27" s="25"/>
      <c r="D27" s="25"/>
      <c r="E27" s="25"/>
      <c r="F27" s="23"/>
      <c r="G27" s="23"/>
      <c r="H27" s="23"/>
      <c r="I27" s="23"/>
    </row>
    <row r="28" spans="1:9" ht="12.75">
      <c r="A28" s="25"/>
      <c r="B28" s="25"/>
      <c r="C28" s="25"/>
      <c r="D28" s="23" t="s">
        <v>346</v>
      </c>
      <c r="E28" s="25"/>
      <c r="F28" s="23"/>
      <c r="G28" s="23"/>
      <c r="H28" s="23"/>
      <c r="I28" s="23"/>
    </row>
    <row r="29" spans="1:9" ht="12.75">
      <c r="A29" s="25"/>
      <c r="B29" s="25"/>
      <c r="C29" s="25"/>
      <c r="D29" s="23" t="s">
        <v>347</v>
      </c>
      <c r="E29" s="25"/>
      <c r="F29" s="23"/>
      <c r="G29" s="23"/>
      <c r="H29" s="23"/>
      <c r="I29" s="23"/>
    </row>
    <row r="30" spans="1:9" ht="12.75">
      <c r="A30" s="25"/>
      <c r="B30" s="25"/>
      <c r="C30" s="25"/>
      <c r="D30" s="25"/>
      <c r="E30" s="25"/>
      <c r="F30" s="23"/>
      <c r="G30" s="23"/>
      <c r="H30" s="23"/>
      <c r="I30" s="23"/>
    </row>
    <row r="31" spans="1:9" ht="54.75" customHeight="1">
      <c r="A31" s="447" t="s">
        <v>374</v>
      </c>
      <c r="B31" s="447"/>
      <c r="C31" s="447"/>
      <c r="D31" s="447"/>
      <c r="E31" s="447"/>
      <c r="F31" s="447"/>
      <c r="G31" s="447"/>
      <c r="H31" s="447"/>
      <c r="I31" s="447"/>
    </row>
    <row r="32" spans="1:9" ht="13.5" thickBot="1">
      <c r="A32" s="25"/>
      <c r="B32" s="25"/>
      <c r="C32" s="25"/>
      <c r="D32" s="25"/>
      <c r="E32" s="25"/>
      <c r="F32" s="23"/>
      <c r="G32" s="23"/>
      <c r="H32" s="23"/>
      <c r="I32" s="26" t="s">
        <v>40</v>
      </c>
    </row>
    <row r="33" spans="1:9" ht="12.75">
      <c r="A33" s="469" t="s">
        <v>2</v>
      </c>
      <c r="B33" s="451" t="s">
        <v>3</v>
      </c>
      <c r="C33" s="435" t="s">
        <v>117</v>
      </c>
      <c r="D33" s="435" t="s">
        <v>140</v>
      </c>
      <c r="E33" s="435" t="s">
        <v>79</v>
      </c>
      <c r="F33" s="435"/>
      <c r="G33" s="435"/>
      <c r="H33" s="435"/>
      <c r="I33" s="464"/>
    </row>
    <row r="34" spans="1:9" ht="12.75">
      <c r="A34" s="470"/>
      <c r="B34" s="452"/>
      <c r="C34" s="472"/>
      <c r="D34" s="466"/>
      <c r="E34" s="466" t="s">
        <v>115</v>
      </c>
      <c r="F34" s="466" t="s">
        <v>5</v>
      </c>
      <c r="G34" s="466"/>
      <c r="H34" s="466"/>
      <c r="I34" s="465" t="s">
        <v>116</v>
      </c>
    </row>
    <row r="35" spans="1:9" ht="36" customHeight="1">
      <c r="A35" s="470"/>
      <c r="B35" s="453"/>
      <c r="C35" s="472"/>
      <c r="D35" s="466"/>
      <c r="E35" s="466"/>
      <c r="F35" s="27" t="s">
        <v>113</v>
      </c>
      <c r="G35" s="27" t="s">
        <v>114</v>
      </c>
      <c r="H35" s="27" t="s">
        <v>141</v>
      </c>
      <c r="I35" s="465"/>
    </row>
    <row r="36" spans="1:9" s="314" customFormat="1" ht="8.25">
      <c r="A36" s="310">
        <v>1</v>
      </c>
      <c r="B36" s="311">
        <v>2</v>
      </c>
      <c r="C36" s="311">
        <v>3</v>
      </c>
      <c r="D36" s="312">
        <v>4</v>
      </c>
      <c r="E36" s="312">
        <v>5</v>
      </c>
      <c r="F36" s="312">
        <v>6</v>
      </c>
      <c r="G36" s="312">
        <v>7</v>
      </c>
      <c r="H36" s="312">
        <v>8</v>
      </c>
      <c r="I36" s="313">
        <v>9</v>
      </c>
    </row>
    <row r="37" spans="1:9" ht="47.25" customHeight="1">
      <c r="A37" s="64">
        <v>852</v>
      </c>
      <c r="B37" s="62">
        <v>85214</v>
      </c>
      <c r="C37" s="63">
        <v>71052</v>
      </c>
      <c r="D37" s="401">
        <v>71052</v>
      </c>
      <c r="E37" s="401">
        <v>71052</v>
      </c>
      <c r="F37" s="401">
        <v>0</v>
      </c>
      <c r="G37" s="401">
        <v>0</v>
      </c>
      <c r="H37" s="401">
        <v>0</v>
      </c>
      <c r="I37" s="404">
        <v>0</v>
      </c>
    </row>
    <row r="38" spans="1:9" ht="42.75" customHeight="1">
      <c r="A38" s="64">
        <v>852</v>
      </c>
      <c r="B38" s="62">
        <v>85219</v>
      </c>
      <c r="C38" s="63">
        <v>74133</v>
      </c>
      <c r="D38" s="401">
        <f>SUM(E38)</f>
        <v>74133</v>
      </c>
      <c r="E38" s="401">
        <f>SUM(F38:G38)</f>
        <v>74133</v>
      </c>
      <c r="F38" s="401">
        <v>62163</v>
      </c>
      <c r="G38" s="401">
        <v>11970</v>
      </c>
      <c r="H38" s="401">
        <v>0</v>
      </c>
      <c r="I38" s="404">
        <v>0</v>
      </c>
    </row>
    <row r="39" spans="1:9" ht="41.25" customHeight="1">
      <c r="A39" s="64">
        <v>852</v>
      </c>
      <c r="B39" s="62">
        <v>85295</v>
      </c>
      <c r="C39" s="63">
        <v>42100</v>
      </c>
      <c r="D39" s="401">
        <v>42100</v>
      </c>
      <c r="E39" s="401">
        <v>42100</v>
      </c>
      <c r="F39" s="403"/>
      <c r="G39" s="401"/>
      <c r="H39" s="401">
        <v>42100</v>
      </c>
      <c r="I39" s="404"/>
    </row>
    <row r="40" spans="1:9" ht="39" customHeight="1" thickBot="1">
      <c r="A40" s="510" t="s">
        <v>128</v>
      </c>
      <c r="B40" s="511"/>
      <c r="C40" s="399">
        <f>SUM(C37:C39)</f>
        <v>187285</v>
      </c>
      <c r="D40" s="399">
        <f aca="true" t="shared" si="2" ref="D40:I40">SUM(D37:D39)</f>
        <v>187285</v>
      </c>
      <c r="E40" s="399">
        <f t="shared" si="2"/>
        <v>187285</v>
      </c>
      <c r="F40" s="399">
        <f t="shared" si="2"/>
        <v>62163</v>
      </c>
      <c r="G40" s="399">
        <f t="shared" si="2"/>
        <v>11970</v>
      </c>
      <c r="H40" s="399">
        <f t="shared" si="2"/>
        <v>42100</v>
      </c>
      <c r="I40" s="400">
        <f t="shared" si="2"/>
        <v>0</v>
      </c>
    </row>
    <row r="41" spans="1:9" ht="12.75">
      <c r="A41" s="25"/>
      <c r="B41" s="25"/>
      <c r="C41" s="25"/>
      <c r="D41" s="25"/>
      <c r="E41" s="25"/>
      <c r="F41" s="23"/>
      <c r="G41" s="23"/>
      <c r="H41" s="23"/>
      <c r="I41" s="23"/>
    </row>
    <row r="42" spans="1:9" ht="12.75">
      <c r="A42" s="25"/>
      <c r="B42" s="25"/>
      <c r="C42" s="25"/>
      <c r="D42" s="25"/>
      <c r="E42" s="25"/>
      <c r="F42" s="23"/>
      <c r="G42" s="23"/>
      <c r="H42" s="23"/>
      <c r="I42" s="23"/>
    </row>
    <row r="43" spans="1:9" ht="12.75">
      <c r="A43" s="25"/>
      <c r="B43" s="25"/>
      <c r="C43" s="25"/>
      <c r="D43" s="25"/>
      <c r="E43" s="25"/>
      <c r="F43" s="23"/>
      <c r="G43" s="23"/>
      <c r="H43" s="23"/>
      <c r="I43" s="23"/>
    </row>
    <row r="44" spans="1:9" ht="12.75">
      <c r="A44" s="25"/>
      <c r="B44" s="25"/>
      <c r="C44" s="25"/>
      <c r="D44" s="25"/>
      <c r="E44" s="25"/>
      <c r="F44" s="23"/>
      <c r="G44" s="23"/>
      <c r="H44" s="23"/>
      <c r="I44" s="23"/>
    </row>
    <row r="45" spans="1:9" ht="12.75">
      <c r="A45" s="25"/>
      <c r="B45" s="25"/>
      <c r="C45" s="25"/>
      <c r="D45" s="25"/>
      <c r="E45" s="25"/>
      <c r="F45" s="23"/>
      <c r="G45" s="23"/>
      <c r="H45" s="23"/>
      <c r="I45" s="23"/>
    </row>
    <row r="46" spans="1:9" ht="12.75">
      <c r="A46" s="25"/>
      <c r="B46" s="25"/>
      <c r="C46" s="25"/>
      <c r="D46" s="25"/>
      <c r="E46" s="25"/>
      <c r="F46" s="23"/>
      <c r="G46" s="23"/>
      <c r="H46" s="23"/>
      <c r="I46" s="23"/>
    </row>
    <row r="47" spans="1:9" ht="12.75">
      <c r="A47" s="25"/>
      <c r="B47" s="25"/>
      <c r="C47" s="25"/>
      <c r="D47" s="25"/>
      <c r="E47" s="25"/>
      <c r="F47" s="23"/>
      <c r="G47" s="23"/>
      <c r="H47" s="23"/>
      <c r="I47" s="23"/>
    </row>
    <row r="48" spans="1:9" ht="12.75">
      <c r="A48" s="25"/>
      <c r="B48" s="25"/>
      <c r="C48" s="25"/>
      <c r="D48" s="25"/>
      <c r="E48" s="25"/>
      <c r="F48" s="23"/>
      <c r="G48" s="23"/>
      <c r="H48" s="23"/>
      <c r="I48" s="23"/>
    </row>
    <row r="49" spans="1:9" ht="12.75">
      <c r="A49" s="25"/>
      <c r="B49" s="25"/>
      <c r="C49" s="25"/>
      <c r="D49" s="25"/>
      <c r="E49" s="25"/>
      <c r="F49" s="23"/>
      <c r="G49" s="23"/>
      <c r="H49" s="23"/>
      <c r="I49" s="23"/>
    </row>
  </sheetData>
  <mergeCells count="20">
    <mergeCell ref="A40:B40"/>
    <mergeCell ref="A31:I31"/>
    <mergeCell ref="A33:A35"/>
    <mergeCell ref="B33:B35"/>
    <mergeCell ref="C33:C35"/>
    <mergeCell ref="D33:D35"/>
    <mergeCell ref="E33:I33"/>
    <mergeCell ref="E34:E35"/>
    <mergeCell ref="F34:H34"/>
    <mergeCell ref="I34:I35"/>
    <mergeCell ref="A4:I4"/>
    <mergeCell ref="E7:E8"/>
    <mergeCell ref="A16:B16"/>
    <mergeCell ref="F7:H7"/>
    <mergeCell ref="I7:I8"/>
    <mergeCell ref="E6:I6"/>
    <mergeCell ref="C6:C8"/>
    <mergeCell ref="D6:D8"/>
    <mergeCell ref="A6:A8"/>
    <mergeCell ref="B6:B8"/>
  </mergeCells>
  <printOptions horizontalCentered="1"/>
  <pageMargins left="0.5511811023622047" right="0.5511811023622047" top="0.47" bottom="0.3937007874015748" header="0.48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16"/>
  <sheetViews>
    <sheetView workbookViewId="0" topLeftCell="A1">
      <selection activeCell="E2" sqref="E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2.625" style="1" customWidth="1"/>
    <col min="4" max="4" width="13.125" style="1" customWidth="1"/>
    <col min="5" max="5" width="12.875" style="1" customWidth="1"/>
    <col min="6" max="6" width="15.875" style="1" customWidth="1"/>
    <col min="7" max="7" width="14.25390625" style="0" customWidth="1"/>
    <col min="8" max="8" width="12.875" style="0" customWidth="1"/>
    <col min="9" max="9" width="14.375" style="0" customWidth="1"/>
    <col min="75" max="16384" width="9.125" style="1" customWidth="1"/>
  </cols>
  <sheetData>
    <row r="1" ht="12.75">
      <c r="E1" t="s">
        <v>526</v>
      </c>
    </row>
    <row r="2" spans="4:5" ht="12.75">
      <c r="D2" t="s">
        <v>347</v>
      </c>
      <c r="E2" s="23" t="s">
        <v>521</v>
      </c>
    </row>
    <row r="4" spans="1:9" ht="45" customHeight="1">
      <c r="A4" s="447" t="s">
        <v>227</v>
      </c>
      <c r="B4" s="447"/>
      <c r="C4" s="447"/>
      <c r="D4" s="447"/>
      <c r="E4" s="447"/>
      <c r="F4" s="447"/>
      <c r="G4" s="447"/>
      <c r="H4" s="447"/>
      <c r="I4" s="447"/>
    </row>
    <row r="5" spans="1:9" ht="15">
      <c r="A5" s="58"/>
      <c r="B5" s="58"/>
      <c r="C5" s="58"/>
      <c r="D5" s="58"/>
      <c r="E5" s="58"/>
      <c r="F5" s="52"/>
      <c r="G5" s="52"/>
      <c r="H5" s="52"/>
      <c r="I5" s="52"/>
    </row>
    <row r="6" spans="1:9" ht="13.5" customHeight="1" thickBot="1">
      <c r="A6" s="66"/>
      <c r="B6" s="66"/>
      <c r="C6" s="66"/>
      <c r="D6" s="66"/>
      <c r="E6" s="66"/>
      <c r="F6" s="52"/>
      <c r="G6" s="52"/>
      <c r="H6" s="52"/>
      <c r="I6" s="52" t="s">
        <v>40</v>
      </c>
    </row>
    <row r="7" spans="1:9" ht="20.25" customHeight="1">
      <c r="A7" s="469" t="s">
        <v>2</v>
      </c>
      <c r="B7" s="471" t="s">
        <v>3</v>
      </c>
      <c r="C7" s="435" t="s">
        <v>117</v>
      </c>
      <c r="D7" s="435" t="s">
        <v>140</v>
      </c>
      <c r="E7" s="435" t="s">
        <v>79</v>
      </c>
      <c r="F7" s="435"/>
      <c r="G7" s="435"/>
      <c r="H7" s="435"/>
      <c r="I7" s="464"/>
    </row>
    <row r="8" spans="1:9" ht="18" customHeight="1">
      <c r="A8" s="470"/>
      <c r="B8" s="472"/>
      <c r="C8" s="472"/>
      <c r="D8" s="466"/>
      <c r="E8" s="466" t="s">
        <v>115</v>
      </c>
      <c r="F8" s="466" t="s">
        <v>5</v>
      </c>
      <c r="G8" s="466"/>
      <c r="H8" s="466"/>
      <c r="I8" s="465" t="s">
        <v>116</v>
      </c>
    </row>
    <row r="9" spans="1:9" ht="69" customHeight="1">
      <c r="A9" s="470"/>
      <c r="B9" s="472"/>
      <c r="C9" s="472"/>
      <c r="D9" s="466"/>
      <c r="E9" s="466"/>
      <c r="F9" s="27" t="s">
        <v>113</v>
      </c>
      <c r="G9" s="27" t="s">
        <v>114</v>
      </c>
      <c r="H9" s="27" t="s">
        <v>141</v>
      </c>
      <c r="I9" s="465"/>
    </row>
    <row r="10" spans="1:9" ht="8.25" customHeight="1">
      <c r="A10" s="54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5">
        <v>9</v>
      </c>
    </row>
    <row r="11" spans="1:9" ht="48" customHeight="1">
      <c r="A11" s="64">
        <v>600</v>
      </c>
      <c r="B11" s="62">
        <v>60014</v>
      </c>
      <c r="C11" s="63">
        <v>143000</v>
      </c>
      <c r="D11" s="63">
        <v>143000</v>
      </c>
      <c r="E11" s="63">
        <v>143000</v>
      </c>
      <c r="F11" s="63">
        <v>0</v>
      </c>
      <c r="G11" s="63">
        <v>0</v>
      </c>
      <c r="H11" s="63">
        <v>0</v>
      </c>
      <c r="I11" s="65">
        <v>0</v>
      </c>
    </row>
    <row r="12" spans="1:9" ht="55.5" customHeight="1">
      <c r="A12" s="64">
        <v>754</v>
      </c>
      <c r="B12" s="62">
        <v>75414</v>
      </c>
      <c r="C12" s="63">
        <v>15743</v>
      </c>
      <c r="D12" s="63">
        <v>15743</v>
      </c>
      <c r="E12" s="63">
        <v>15743</v>
      </c>
      <c r="F12" s="63">
        <v>12737</v>
      </c>
      <c r="G12" s="63">
        <v>2506</v>
      </c>
      <c r="H12" s="63">
        <v>0</v>
      </c>
      <c r="I12" s="65">
        <v>0</v>
      </c>
    </row>
    <row r="13" spans="1:74" s="309" customFormat="1" ht="30" customHeight="1" thickBot="1">
      <c r="A13" s="512" t="s">
        <v>128</v>
      </c>
      <c r="B13" s="513"/>
      <c r="C13" s="308">
        <f>SUM(C11:C12)</f>
        <v>158743</v>
      </c>
      <c r="D13" s="308">
        <f aca="true" t="shared" si="0" ref="D13:I13">SUM(D11:D12)</f>
        <v>158743</v>
      </c>
      <c r="E13" s="308">
        <f t="shared" si="0"/>
        <v>158743</v>
      </c>
      <c r="F13" s="308">
        <f t="shared" si="0"/>
        <v>12737</v>
      </c>
      <c r="G13" s="308">
        <f t="shared" si="0"/>
        <v>2506</v>
      </c>
      <c r="H13" s="308">
        <f t="shared" si="0"/>
        <v>0</v>
      </c>
      <c r="I13" s="57">
        <f t="shared" si="0"/>
        <v>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</row>
    <row r="14" spans="1:9" ht="12.75">
      <c r="A14" s="52"/>
      <c r="B14" s="52"/>
      <c r="C14" s="52"/>
      <c r="D14" s="52"/>
      <c r="E14" s="52"/>
      <c r="F14" s="52"/>
      <c r="G14" s="52"/>
      <c r="H14" s="52"/>
      <c r="I14" s="52"/>
    </row>
    <row r="15" spans="1:9" ht="12.75">
      <c r="A15" s="52"/>
      <c r="B15" s="52"/>
      <c r="C15" s="52"/>
      <c r="D15" s="52"/>
      <c r="E15" s="52"/>
      <c r="F15" s="52"/>
      <c r="G15" s="72"/>
      <c r="H15" s="52"/>
      <c r="I15" s="52"/>
    </row>
    <row r="16" spans="1:9" ht="12.75">
      <c r="A16" s="52"/>
      <c r="B16" s="52"/>
      <c r="C16" s="52"/>
      <c r="D16" s="52"/>
      <c r="E16" s="52"/>
      <c r="F16" s="52"/>
      <c r="G16" s="52"/>
      <c r="H16" s="52"/>
      <c r="I16" s="52"/>
    </row>
  </sheetData>
  <mergeCells count="10">
    <mergeCell ref="C7:C9"/>
    <mergeCell ref="A13:B13"/>
    <mergeCell ref="A4:I4"/>
    <mergeCell ref="D7:D9"/>
    <mergeCell ref="E7:I7"/>
    <mergeCell ref="E8:E9"/>
    <mergeCell ref="F8:H8"/>
    <mergeCell ref="I8:I9"/>
    <mergeCell ref="A7:A9"/>
    <mergeCell ref="B7:B9"/>
  </mergeCells>
  <printOptions horizontalCentered="1"/>
  <pageMargins left="0.5905511811023623" right="0.5905511811023623" top="1.08" bottom="0.3937007874015748" header="1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C46">
      <selection activeCell="F31" sqref="F3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75390625" style="0" customWidth="1"/>
    <col min="4" max="4" width="15.25390625" style="0" customWidth="1"/>
    <col min="5" max="5" width="13.125" style="0" customWidth="1"/>
    <col min="6" max="6" width="12.00390625" style="0" customWidth="1"/>
    <col min="7" max="8" width="12.25390625" style="0" customWidth="1"/>
    <col min="9" max="9" width="11.75390625" style="0" customWidth="1"/>
    <col min="10" max="10" width="14.125" style="0" customWidth="1"/>
    <col min="11" max="11" width="13.625" style="0" customWidth="1"/>
  </cols>
  <sheetData>
    <row r="1" spans="1:11" ht="18.75" customHeight="1">
      <c r="A1" s="23"/>
      <c r="B1" s="23"/>
      <c r="C1" s="23"/>
      <c r="D1" s="23"/>
      <c r="E1" s="23"/>
      <c r="F1" s="23" t="s">
        <v>527</v>
      </c>
      <c r="G1" s="23"/>
      <c r="H1" s="23"/>
      <c r="I1" s="23"/>
      <c r="J1" s="23"/>
      <c r="K1" s="23"/>
    </row>
    <row r="2" spans="1:11" ht="12.75">
      <c r="A2" s="23"/>
      <c r="B2" s="23"/>
      <c r="C2" s="23"/>
      <c r="D2" s="23"/>
      <c r="E2" s="23"/>
      <c r="F2" s="23" t="s">
        <v>521</v>
      </c>
      <c r="H2" s="23"/>
      <c r="I2" s="23"/>
      <c r="J2" s="23"/>
      <c r="K2" s="23"/>
    </row>
    <row r="3" spans="1:11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57" customHeight="1">
      <c r="A5" s="447" t="s">
        <v>372</v>
      </c>
      <c r="B5" s="447"/>
      <c r="C5" s="447"/>
      <c r="D5" s="447"/>
      <c r="E5" s="447"/>
      <c r="F5" s="447"/>
      <c r="G5" s="447"/>
      <c r="H5" s="447"/>
      <c r="I5" s="447"/>
      <c r="J5" s="447"/>
      <c r="K5" s="514"/>
      <c r="L5" s="23"/>
    </row>
    <row r="6" spans="1:12" ht="11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3"/>
      <c r="L6" s="23"/>
    </row>
    <row r="7" spans="1:12" ht="31.5" customHeight="1" thickBot="1">
      <c r="A7" s="25"/>
      <c r="B7" s="25"/>
      <c r="C7" s="25"/>
      <c r="D7" s="25"/>
      <c r="E7" s="25"/>
      <c r="F7" s="25"/>
      <c r="G7" s="25"/>
      <c r="H7" s="25"/>
      <c r="I7" s="25"/>
      <c r="J7" s="23"/>
      <c r="K7" s="26" t="s">
        <v>40</v>
      </c>
      <c r="L7" s="23"/>
    </row>
    <row r="8" spans="1:12" ht="15" customHeight="1">
      <c r="A8" s="469" t="s">
        <v>60</v>
      </c>
      <c r="B8" s="471" t="s">
        <v>0</v>
      </c>
      <c r="C8" s="435" t="s">
        <v>495</v>
      </c>
      <c r="D8" s="517" t="s">
        <v>8</v>
      </c>
      <c r="E8" s="518"/>
      <c r="F8" s="518"/>
      <c r="G8" s="519"/>
      <c r="H8" s="435" t="s">
        <v>7</v>
      </c>
      <c r="I8" s="435"/>
      <c r="J8" s="435" t="s">
        <v>496</v>
      </c>
      <c r="K8" s="464" t="s">
        <v>145</v>
      </c>
      <c r="L8" s="23"/>
    </row>
    <row r="9" spans="1:12" ht="15" customHeight="1">
      <c r="A9" s="470"/>
      <c r="B9" s="472"/>
      <c r="C9" s="466"/>
      <c r="D9" s="466" t="s">
        <v>6</v>
      </c>
      <c r="E9" s="522" t="s">
        <v>5</v>
      </c>
      <c r="F9" s="523"/>
      <c r="G9" s="524"/>
      <c r="H9" s="466" t="s">
        <v>6</v>
      </c>
      <c r="I9" s="466" t="s">
        <v>65</v>
      </c>
      <c r="J9" s="466"/>
      <c r="K9" s="465"/>
      <c r="L9" s="23"/>
    </row>
    <row r="10" spans="1:12" ht="18" customHeight="1">
      <c r="A10" s="470"/>
      <c r="B10" s="472"/>
      <c r="C10" s="466"/>
      <c r="D10" s="466"/>
      <c r="E10" s="520" t="s">
        <v>178</v>
      </c>
      <c r="F10" s="522" t="s">
        <v>5</v>
      </c>
      <c r="G10" s="524"/>
      <c r="H10" s="466"/>
      <c r="I10" s="466"/>
      <c r="J10" s="466"/>
      <c r="K10" s="465"/>
      <c r="L10" s="23"/>
    </row>
    <row r="11" spans="1:12" ht="42" customHeight="1">
      <c r="A11" s="470"/>
      <c r="B11" s="472"/>
      <c r="C11" s="466"/>
      <c r="D11" s="466"/>
      <c r="E11" s="521"/>
      <c r="F11" s="28" t="s">
        <v>144</v>
      </c>
      <c r="G11" s="28" t="s">
        <v>143</v>
      </c>
      <c r="H11" s="466"/>
      <c r="I11" s="466"/>
      <c r="J11" s="466"/>
      <c r="K11" s="465"/>
      <c r="L11" s="23"/>
    </row>
    <row r="12" spans="1:12" ht="7.5" customHeight="1">
      <c r="A12" s="35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36">
        <v>11</v>
      </c>
      <c r="L12" s="23"/>
    </row>
    <row r="13" spans="1:12" s="22" customFormat="1" ht="54" customHeight="1">
      <c r="A13" s="83" t="s">
        <v>9</v>
      </c>
      <c r="B13" s="247" t="s">
        <v>10</v>
      </c>
      <c r="C13" s="279">
        <f>C14</f>
        <v>0</v>
      </c>
      <c r="D13" s="279">
        <f aca="true" t="shared" si="0" ref="D13:J13">D14</f>
        <v>2264116</v>
      </c>
      <c r="E13" s="279">
        <f t="shared" si="0"/>
        <v>611900</v>
      </c>
      <c r="F13" s="279">
        <f t="shared" si="0"/>
        <v>218295</v>
      </c>
      <c r="G13" s="279">
        <f t="shared" si="0"/>
        <v>393605</v>
      </c>
      <c r="H13" s="279">
        <f t="shared" si="0"/>
        <v>2213790</v>
      </c>
      <c r="I13" s="279">
        <f t="shared" si="0"/>
        <v>0</v>
      </c>
      <c r="J13" s="279">
        <f t="shared" si="0"/>
        <v>50326</v>
      </c>
      <c r="K13" s="410" t="s">
        <v>46</v>
      </c>
      <c r="L13" s="30"/>
    </row>
    <row r="14" spans="1:12" ht="85.5" customHeight="1">
      <c r="A14" s="64"/>
      <c r="B14" s="409" t="s">
        <v>179</v>
      </c>
      <c r="C14" s="63">
        <v>0</v>
      </c>
      <c r="D14" s="63">
        <v>2264116</v>
      </c>
      <c r="E14" s="63">
        <f>F14+G14</f>
        <v>611900</v>
      </c>
      <c r="F14" s="63">
        <v>218295</v>
      </c>
      <c r="G14" s="63">
        <v>393605</v>
      </c>
      <c r="H14" s="63">
        <v>2213790</v>
      </c>
      <c r="I14" s="63">
        <v>0</v>
      </c>
      <c r="J14" s="63">
        <f>D14-H14</f>
        <v>50326</v>
      </c>
      <c r="K14" s="411" t="s">
        <v>46</v>
      </c>
      <c r="L14" s="23"/>
    </row>
    <row r="15" spans="1:12" s="16" customFormat="1" ht="31.5" customHeight="1" thickBot="1">
      <c r="A15" s="515" t="s">
        <v>128</v>
      </c>
      <c r="B15" s="516"/>
      <c r="C15" s="37">
        <f>C13</f>
        <v>0</v>
      </c>
      <c r="D15" s="37">
        <f aca="true" t="shared" si="1" ref="D15:K15">D13</f>
        <v>2264116</v>
      </c>
      <c r="E15" s="37">
        <f t="shared" si="1"/>
        <v>611900</v>
      </c>
      <c r="F15" s="37">
        <f t="shared" si="1"/>
        <v>218295</v>
      </c>
      <c r="G15" s="37">
        <f t="shared" si="1"/>
        <v>393605</v>
      </c>
      <c r="H15" s="37">
        <f t="shared" si="1"/>
        <v>2213790</v>
      </c>
      <c r="I15" s="37">
        <f t="shared" si="1"/>
        <v>0</v>
      </c>
      <c r="J15" s="37">
        <f t="shared" si="1"/>
        <v>50326</v>
      </c>
      <c r="K15" s="38" t="str">
        <f t="shared" si="1"/>
        <v>x</v>
      </c>
      <c r="L15" s="31"/>
    </row>
    <row r="16" spans="1:11" ht="4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2.75" customHeight="1">
      <c r="A17" s="284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2.75">
      <c r="A18" s="284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2.75">
      <c r="A19" s="284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ht="12.75">
      <c r="A20" s="284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2.75">
      <c r="A21" s="284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2.75">
      <c r="A22" s="284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ht="12.75">
      <c r="A23" s="284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2.75">
      <c r="A24" s="284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5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O26" s="32"/>
    </row>
    <row r="27" spans="1:1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1" ht="12.75">
      <c r="A30" s="23"/>
      <c r="B30" s="23"/>
      <c r="C30" s="23"/>
      <c r="D30" s="23"/>
      <c r="E30" s="23"/>
      <c r="F30" s="23" t="s">
        <v>528</v>
      </c>
      <c r="G30" s="23"/>
      <c r="H30" s="23"/>
      <c r="I30" s="23"/>
      <c r="J30" s="23"/>
      <c r="K30" s="23"/>
    </row>
    <row r="31" spans="1:11" ht="12.75">
      <c r="A31" s="23"/>
      <c r="B31" s="23"/>
      <c r="C31" s="23"/>
      <c r="D31" s="23"/>
      <c r="E31" s="23"/>
      <c r="F31" s="23" t="s">
        <v>521</v>
      </c>
      <c r="H31" s="23"/>
      <c r="I31" s="23"/>
      <c r="J31" s="23"/>
      <c r="K31" s="23"/>
    </row>
    <row r="32" spans="1:11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47.25" customHeight="1">
      <c r="A34" s="447" t="s">
        <v>373</v>
      </c>
      <c r="B34" s="447"/>
      <c r="C34" s="447"/>
      <c r="D34" s="447"/>
      <c r="E34" s="447"/>
      <c r="F34" s="447"/>
      <c r="G34" s="447"/>
      <c r="H34" s="447"/>
      <c r="I34" s="447"/>
      <c r="J34" s="447"/>
      <c r="K34" s="514"/>
    </row>
    <row r="35" spans="1:11" ht="47.2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3"/>
    </row>
    <row r="36" spans="1:11" ht="13.5" thickBot="1">
      <c r="A36" s="25"/>
      <c r="B36" s="25"/>
      <c r="C36" s="25"/>
      <c r="D36" s="25"/>
      <c r="E36" s="25"/>
      <c r="F36" s="25"/>
      <c r="G36" s="25"/>
      <c r="H36" s="25"/>
      <c r="I36" s="25"/>
      <c r="J36" s="23"/>
      <c r="K36" s="26" t="s">
        <v>40</v>
      </c>
    </row>
    <row r="37" spans="1:11" ht="12.75" customHeight="1">
      <c r="A37" s="469" t="s">
        <v>60</v>
      </c>
      <c r="B37" s="471" t="s">
        <v>0</v>
      </c>
      <c r="C37" s="435" t="s">
        <v>494</v>
      </c>
      <c r="D37" s="517" t="s">
        <v>8</v>
      </c>
      <c r="E37" s="518"/>
      <c r="F37" s="518"/>
      <c r="G37" s="519"/>
      <c r="H37" s="435" t="s">
        <v>7</v>
      </c>
      <c r="I37" s="435"/>
      <c r="J37" s="435" t="s">
        <v>497</v>
      </c>
      <c r="K37" s="464" t="s">
        <v>145</v>
      </c>
    </row>
    <row r="38" spans="1:11" ht="12.75">
      <c r="A38" s="470"/>
      <c r="B38" s="472"/>
      <c r="C38" s="466"/>
      <c r="D38" s="466" t="s">
        <v>6</v>
      </c>
      <c r="E38" s="522" t="s">
        <v>5</v>
      </c>
      <c r="F38" s="523"/>
      <c r="G38" s="524"/>
      <c r="H38" s="466" t="s">
        <v>6</v>
      </c>
      <c r="I38" s="466" t="s">
        <v>65</v>
      </c>
      <c r="J38" s="466"/>
      <c r="K38" s="465"/>
    </row>
    <row r="39" spans="1:11" ht="12" customHeight="1">
      <c r="A39" s="470"/>
      <c r="B39" s="472"/>
      <c r="C39" s="466"/>
      <c r="D39" s="466"/>
      <c r="E39" s="520" t="s">
        <v>178</v>
      </c>
      <c r="F39" s="522" t="s">
        <v>5</v>
      </c>
      <c r="G39" s="524"/>
      <c r="H39" s="466"/>
      <c r="I39" s="466"/>
      <c r="J39" s="466"/>
      <c r="K39" s="465"/>
    </row>
    <row r="40" spans="1:11" ht="25.5">
      <c r="A40" s="470"/>
      <c r="B40" s="472"/>
      <c r="C40" s="466"/>
      <c r="D40" s="466"/>
      <c r="E40" s="521"/>
      <c r="F40" s="28" t="s">
        <v>144</v>
      </c>
      <c r="G40" s="28" t="s">
        <v>143</v>
      </c>
      <c r="H40" s="466"/>
      <c r="I40" s="466"/>
      <c r="J40" s="466"/>
      <c r="K40" s="465"/>
    </row>
    <row r="41" spans="1:11" ht="12.75">
      <c r="A41" s="35">
        <v>1</v>
      </c>
      <c r="B41" s="29">
        <v>2</v>
      </c>
      <c r="C41" s="29">
        <v>3</v>
      </c>
      <c r="D41" s="29">
        <v>4</v>
      </c>
      <c r="E41" s="29">
        <v>5</v>
      </c>
      <c r="F41" s="29">
        <v>6</v>
      </c>
      <c r="G41" s="29">
        <v>7</v>
      </c>
      <c r="H41" s="29">
        <v>8</v>
      </c>
      <c r="I41" s="29">
        <v>9</v>
      </c>
      <c r="J41" s="29">
        <v>10</v>
      </c>
      <c r="K41" s="36">
        <v>11</v>
      </c>
    </row>
    <row r="42" spans="1:11" ht="45" customHeight="1">
      <c r="A42" s="83" t="s">
        <v>9</v>
      </c>
      <c r="B42" s="80" t="s">
        <v>142</v>
      </c>
      <c r="C42" s="279">
        <f>SUM(C44:C46)</f>
        <v>51364</v>
      </c>
      <c r="D42" s="279">
        <f>SUM(D44:D46)</f>
        <v>257600</v>
      </c>
      <c r="E42" s="279">
        <f>SUM(E44:E46)</f>
        <v>0</v>
      </c>
      <c r="F42" s="279" t="s">
        <v>46</v>
      </c>
      <c r="G42" s="279" t="s">
        <v>46</v>
      </c>
      <c r="H42" s="279">
        <f>SUM(H44:H46)</f>
        <v>299300</v>
      </c>
      <c r="I42" s="279" t="s">
        <v>46</v>
      </c>
      <c r="J42" s="279">
        <f>SUM(J44:J46)</f>
        <v>9664</v>
      </c>
      <c r="K42" s="154">
        <f>SUM(K44:K46)</f>
        <v>0</v>
      </c>
    </row>
    <row r="43" spans="1:11" ht="45" customHeight="1">
      <c r="A43" s="406"/>
      <c r="B43" s="407" t="s">
        <v>79</v>
      </c>
      <c r="C43" s="63"/>
      <c r="D43" s="63"/>
      <c r="E43" s="63"/>
      <c r="F43" s="63"/>
      <c r="G43" s="63"/>
      <c r="H43" s="63"/>
      <c r="I43" s="63"/>
      <c r="J43" s="63"/>
      <c r="K43" s="65"/>
    </row>
    <row r="44" spans="1:11" ht="33" customHeight="1">
      <c r="A44" s="406"/>
      <c r="B44" s="408" t="s">
        <v>180</v>
      </c>
      <c r="C44" s="63">
        <v>3750</v>
      </c>
      <c r="D44" s="63">
        <v>120300</v>
      </c>
      <c r="E44" s="63">
        <v>0</v>
      </c>
      <c r="F44" s="63" t="s">
        <v>46</v>
      </c>
      <c r="G44" s="63" t="s">
        <v>46</v>
      </c>
      <c r="H44" s="63">
        <v>122200</v>
      </c>
      <c r="I44" s="63" t="s">
        <v>46</v>
      </c>
      <c r="J44" s="63">
        <f>C44+D44-H44</f>
        <v>1850</v>
      </c>
      <c r="K44" s="65">
        <v>0</v>
      </c>
    </row>
    <row r="45" spans="1:11" ht="30.75" customHeight="1">
      <c r="A45" s="406"/>
      <c r="B45" s="408" t="s">
        <v>181</v>
      </c>
      <c r="C45" s="63">
        <v>2487</v>
      </c>
      <c r="D45" s="63">
        <v>88800</v>
      </c>
      <c r="E45" s="63">
        <v>0</v>
      </c>
      <c r="F45" s="63" t="s">
        <v>46</v>
      </c>
      <c r="G45" s="63" t="s">
        <v>46</v>
      </c>
      <c r="H45" s="63">
        <v>89800</v>
      </c>
      <c r="I45" s="63" t="s">
        <v>46</v>
      </c>
      <c r="J45" s="63">
        <f>C45+D45-H45</f>
        <v>1487</v>
      </c>
      <c r="K45" s="65">
        <v>0</v>
      </c>
    </row>
    <row r="46" spans="1:11" ht="48" customHeight="1">
      <c r="A46" s="406"/>
      <c r="B46" s="409" t="s">
        <v>182</v>
      </c>
      <c r="C46" s="63">
        <v>45127</v>
      </c>
      <c r="D46" s="63">
        <v>48500</v>
      </c>
      <c r="E46" s="63">
        <v>0</v>
      </c>
      <c r="F46" s="63" t="s">
        <v>46</v>
      </c>
      <c r="G46" s="63" t="s">
        <v>46</v>
      </c>
      <c r="H46" s="63">
        <v>87300</v>
      </c>
      <c r="I46" s="63" t="s">
        <v>46</v>
      </c>
      <c r="J46" s="63">
        <f>C46+D46-H46</f>
        <v>6327</v>
      </c>
      <c r="K46" s="65">
        <v>0</v>
      </c>
    </row>
    <row r="47" spans="1:11" ht="34.5" customHeight="1" thickBot="1">
      <c r="A47" s="515" t="s">
        <v>128</v>
      </c>
      <c r="B47" s="516"/>
      <c r="C47" s="37">
        <f>C42</f>
        <v>51364</v>
      </c>
      <c r="D47" s="37">
        <f aca="true" t="shared" si="2" ref="D47:K47">D42</f>
        <v>257600</v>
      </c>
      <c r="E47" s="37">
        <f t="shared" si="2"/>
        <v>0</v>
      </c>
      <c r="F47" s="37" t="str">
        <f t="shared" si="2"/>
        <v>x</v>
      </c>
      <c r="G47" s="37" t="str">
        <f t="shared" si="2"/>
        <v>x</v>
      </c>
      <c r="H47" s="37">
        <f t="shared" si="2"/>
        <v>299300</v>
      </c>
      <c r="I47" s="37" t="str">
        <f t="shared" si="2"/>
        <v>x</v>
      </c>
      <c r="J47" s="37">
        <f t="shared" si="2"/>
        <v>9664</v>
      </c>
      <c r="K47" s="38">
        <f t="shared" si="2"/>
        <v>0</v>
      </c>
    </row>
  </sheetData>
  <mergeCells count="30">
    <mergeCell ref="A47:B47"/>
    <mergeCell ref="H38:H40"/>
    <mergeCell ref="I38:I40"/>
    <mergeCell ref="E39:E40"/>
    <mergeCell ref="F39:G39"/>
    <mergeCell ref="A34:K34"/>
    <mergeCell ref="A37:A40"/>
    <mergeCell ref="B37:B40"/>
    <mergeCell ref="C37:C40"/>
    <mergeCell ref="D37:G37"/>
    <mergeCell ref="H37:I37"/>
    <mergeCell ref="J37:J40"/>
    <mergeCell ref="K37:K40"/>
    <mergeCell ref="D38:D40"/>
    <mergeCell ref="E38:G38"/>
    <mergeCell ref="F10:G10"/>
    <mergeCell ref="K8:K11"/>
    <mergeCell ref="H9:H11"/>
    <mergeCell ref="I9:I11"/>
    <mergeCell ref="J8:J11"/>
    <mergeCell ref="A5:K5"/>
    <mergeCell ref="A15:B15"/>
    <mergeCell ref="H8:I8"/>
    <mergeCell ref="A8:A11"/>
    <mergeCell ref="B8:B11"/>
    <mergeCell ref="C8:C11"/>
    <mergeCell ref="D9:D11"/>
    <mergeCell ref="D8:G8"/>
    <mergeCell ref="E10:E11"/>
    <mergeCell ref="E9:G9"/>
  </mergeCells>
  <printOptions horizontalCentered="1"/>
  <pageMargins left="0.5118110236220472" right="0.5118110236220472" top="0.9" bottom="0.63" header="0.88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Miasta Sławków</cp:lastModifiedBy>
  <cp:lastPrinted>2007-01-03T09:26:17Z</cp:lastPrinted>
  <dcterms:created xsi:type="dcterms:W3CDTF">1998-12-09T13:02:10Z</dcterms:created>
  <dcterms:modified xsi:type="dcterms:W3CDTF">2007-01-11T06:41:45Z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