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94" activeTab="1"/>
  </bookViews>
  <sheets>
    <sheet name="Kopia-wykonanie" sheetId="1" r:id="rId1"/>
    <sheet name="WYKONANIE I-VI2004" sheetId="2" r:id="rId2"/>
    <sheet name="Arkusz16" sheetId="3" r:id="rId3"/>
  </sheets>
  <definedNames>
    <definedName name="_xlnm.Print_Area" localSheetId="0">'Kopia-wykonanie'!$A$1:$G$203</definedName>
    <definedName name="_xlnm.Print_Area" localSheetId="1">'WYKONANIE I-VI2004'!$A$1:$G$156</definedName>
  </definedNames>
  <calcPr fullCalcOnLoad="1"/>
</workbook>
</file>

<file path=xl/sharedStrings.xml><?xml version="1.0" encoding="utf-8"?>
<sst xmlns="http://schemas.openxmlformats.org/spreadsheetml/2006/main" count="359" uniqueCount="168">
  <si>
    <t>Dział</t>
  </si>
  <si>
    <t>Wyszczególnienie</t>
  </si>
  <si>
    <t>.010</t>
  </si>
  <si>
    <t>Gospodarka  mieszkaniowa</t>
  </si>
  <si>
    <t>Pozostałe odsetki</t>
  </si>
  <si>
    <t xml:space="preserve">Administracja publiczna </t>
  </si>
  <si>
    <t>Różne rozliczenia</t>
  </si>
  <si>
    <t>Szkoły podstawowe</t>
  </si>
  <si>
    <t>Pozostała działalność</t>
  </si>
  <si>
    <t>Edukacyjna opieka wychowawcza</t>
  </si>
  <si>
    <t xml:space="preserve">Oczyszczanie miast i   wsi      </t>
  </si>
  <si>
    <t>Gospodarka gruntami i nieruchomościami</t>
  </si>
  <si>
    <t xml:space="preserve"> </t>
  </si>
  <si>
    <t>Składki na ubezpieczenia zdrowotne opłacane za osoby pobierające niektóre świadczenia z pomocy społecznej</t>
  </si>
  <si>
    <t>Zasiłki rodzinne, pielęgnacyjne i wychowawcze</t>
  </si>
  <si>
    <t>Wpływy ze sprzedaży wyrobów i składników majątkowych</t>
  </si>
  <si>
    <t>Wpływy z opłat za zarząd, użytkowanie                                  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</si>
  <si>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</si>
  <si>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różnych dochodów</t>
  </si>
  <si>
    <t>Wpływy z różnych opłat</t>
  </si>
  <si>
    <t>Bezpieczeństwo publiczne i ochrona przeciwpożarowa</t>
  </si>
  <si>
    <t>Straż Miejska</t>
  </si>
  <si>
    <t>Grzywny, mandaty i inne kary pieniężne od ludności</t>
  </si>
  <si>
    <t>Wpływy z podatku dochodowego od osób fizycznych</t>
  </si>
  <si>
    <t>Podatek od działalności gospodarczej osób fizycznych, opłacany w formie karty podatkowej</t>
  </si>
  <si>
    <t>Podatek od nieruchomości</t>
  </si>
  <si>
    <t>Podatek od środków transportowych</t>
  </si>
  <si>
    <t>Podatek rolny</t>
  </si>
  <si>
    <t>Podatek leśny</t>
  </si>
  <si>
    <t>Podatek od spadków i darowizn</t>
  </si>
  <si>
    <t>Podatek od posiadania psów</t>
  </si>
  <si>
    <t>Wpływy z opłaty targowej</t>
  </si>
  <si>
    <t>Wpływy z opłaty administracyjnej za czynności urzędowe</t>
  </si>
  <si>
    <t>Podatek od czynności cywilnoprawnych</t>
  </si>
  <si>
    <t>Wpływy z innych opłat stanowiących dochody jednostek samorządu terytorialnego na podstawie ustaw</t>
  </si>
  <si>
    <t>Wpływy z opłaty skarbowej</t>
  </si>
  <si>
    <t>Wpływy z różnych rozliczeń</t>
  </si>
  <si>
    <t>Wpływy z opłaty eksploatacyjnej</t>
  </si>
  <si>
    <t>Udziały gmin w podatkach stanowiących dochód budżetu państwa</t>
  </si>
  <si>
    <t>Podatek dochodowy od osób fizycznych</t>
  </si>
  <si>
    <t>Podatek dochodowy od osób prawnych</t>
  </si>
  <si>
    <t>Subwencje ogólne z budżetu państwa</t>
  </si>
  <si>
    <t>Część rekompensująca subwencji ogólnej dla gmin</t>
  </si>
  <si>
    <t>Różne rozliczenia finansowe</t>
  </si>
  <si>
    <t>Oświata i wychowanie</t>
  </si>
  <si>
    <t>Wpływy z opłat za zezwolenia na sprzedaż alkoholu</t>
  </si>
  <si>
    <t>Otrzymane spadki, zapisy i darowizny w postaci pieniężnej</t>
  </si>
  <si>
    <t>Dotacje otrzymane z funduszy celowych na realizację zadań bieżących jednostek sektora finansów publicznych</t>
  </si>
  <si>
    <t>Wpływy z usług</t>
  </si>
  <si>
    <t>Dotacje celowe otrzymane z powiatu na zadania bieżące realizowane na podstawie porozumień (umów) między jednostkami samorządu terytorialnego</t>
  </si>
  <si>
    <t>-</t>
  </si>
  <si>
    <t>Transport i łączność</t>
  </si>
  <si>
    <t>Drogi publiczne gminne</t>
  </si>
  <si>
    <t>Obrona cywilna</t>
  </si>
  <si>
    <t>Plan po zmianach</t>
  </si>
  <si>
    <t>Rolnictwo i łowiectwo</t>
  </si>
  <si>
    <t>.01030</t>
  </si>
  <si>
    <t>Izby Rolnicze</t>
  </si>
  <si>
    <t xml:space="preserve">Urzędy wojewódzkie      </t>
  </si>
  <si>
    <t>Urzędy naczelnych organów władzy państwowej, kontroli i ochrony prawa oraz sądownictwa</t>
  </si>
  <si>
    <t xml:space="preserve">Urzędy naczelnych organów władzy państwowej, kontroli i ochrony prawa </t>
  </si>
  <si>
    <t>Część oświatowa subwencji ogólnej dla jednostek samorządu terytorialnego</t>
  </si>
  <si>
    <t>Dotacje celowe otrzymane z budżetu państwa na realizację własnych zadań bieżących gmin (związków gmin)</t>
  </si>
  <si>
    <t xml:space="preserve">Zasiłki i  pomoc w naturze oraz składki na ubezpieczenia społeczne </t>
  </si>
  <si>
    <t xml:space="preserve">Ośrodki  pomocy społecznej </t>
  </si>
  <si>
    <t>Usługi opiekuńcze i specjalistyczne usługi opiekuńcze</t>
  </si>
  <si>
    <t>Pomoc materialna dla uczniów</t>
  </si>
  <si>
    <t>Kultura i ochrona dziedzictwa narodowego</t>
  </si>
  <si>
    <t>Razem dochody</t>
  </si>
  <si>
    <t>Ogółem dochody i przychody</t>
  </si>
  <si>
    <t xml:space="preserve">Rozdział </t>
  </si>
  <si>
    <t>% wykonania</t>
  </si>
  <si>
    <t>Drogi publiczne powiatowe</t>
  </si>
  <si>
    <t>Wpływy z tytułu przekształcenia prawa użytkowania wieczystego przysługującego osobom fizycznym w prawo własności</t>
  </si>
  <si>
    <t>Odsetki od nieterminowych wpłat z tytułu podatków                   i opłat</t>
  </si>
  <si>
    <t>Urzędy gmin (miast i miast na prawach powiatu)</t>
  </si>
  <si>
    <t>Dotacje celowe otrzymane z budżetu państwa na realizację zadań bieżących z zakresu administracji rządowej oraz innych zadań zleconych gminie                           ( związkom gmin) ustawami</t>
  </si>
  <si>
    <t>Wybory do Parlamentu Europejskiego</t>
  </si>
  <si>
    <t>Dochody od osób prawnych, od osób fizycznych              i od innych jednostek nieposiadających osobowości prawnej oraz wydatki związane z ich poborem</t>
  </si>
  <si>
    <t>Odsetki od nieterminowych wpłat z tytułu podatków               i opłat</t>
  </si>
  <si>
    <t>Wpływy z podatku rolnego, podatku leśnego, podatku od czynności cywilnoprawnych, podatku od spadków i darowizn oraz podatków i opłat lokalnych</t>
  </si>
  <si>
    <t>Przedszkola</t>
  </si>
  <si>
    <t>Pomoc społeczna</t>
  </si>
  <si>
    <t>Świadczenia rodzinne oraz składki na ubezpieczenia emerytalne i rentowe z ubezpieczenia społecznego</t>
  </si>
  <si>
    <t>Dotacje celowe otrzymane z budżetu państwa na realizację zadań bieżących z zakresu administracji rządowej oraz innych zadań zleconych gminie                    ( związkom gmin) ustawami</t>
  </si>
  <si>
    <t>Dotacje celowe przekazane z budżetu państwa na inwestycje i zakupy inwestycyjne z zakresu administracji rządowej oraz innych zadań zlecanych gminom ustawami</t>
  </si>
  <si>
    <t>Dotacje celowe otrzymane z budżetu państwa na realizację zadań bieżących z zakresu administracji rządowej oraz innych zadań zleconych gminie                  ( związkom gmin) ustawami</t>
  </si>
  <si>
    <t>Dotacje celowe otrzymane z budżetu państwa na realizację zadań bieżących z zakresu administracji rządowej oraz innych zadań zleconych gminie                        ( związkom gmin) ustawami</t>
  </si>
  <si>
    <t>Kolonie i obozy oraz inne formy wypoczynku dzieci i młodzieży szkolnej, a także szkolenia młodzieży</t>
  </si>
  <si>
    <t>Gospodarka komunalna i  ochrona  środowiska</t>
  </si>
  <si>
    <t>Odsetki od nieterminowych wpłat z tytułu podatków                i opłat</t>
  </si>
  <si>
    <t>Oświetlenie ulic, placów i dróg</t>
  </si>
  <si>
    <t>Dotacje celowe przekazane z budżetu państwa na realizację zadań z zakresu administracji rządowej oraz innych zadań zleconych gminom (związkom gmin) ustawami</t>
  </si>
  <si>
    <t>Dotacje celowe otrzymane z budżetu państwa na realizację własnych zadań bieżących gmin (zwiazków gmin)</t>
  </si>
  <si>
    <t>Ochrona i konserwacja zabytków</t>
  </si>
  <si>
    <t>Środki na dofinansowanie własnych inwestycji gmin (zwiazków gmin), powiatów (związków powiatów), samorządów województw, pozyskane z innych źródeł</t>
  </si>
  <si>
    <t>Wpływy z tytułu pomocy finansowej udzielanej między jednostkami samorządu terytorialnego na dofinansowanie własnych zadań bieżących</t>
  </si>
  <si>
    <t>Pozostał działalność</t>
  </si>
  <si>
    <t>Wybory do Sejmu i Sentau</t>
  </si>
  <si>
    <t>Dotacje celowe otrzymane z budżetu państwa na realizację własnych zadań bieżących gmin                            (związków gmin)</t>
  </si>
  <si>
    <t>Kultura fizyczna i sport</t>
  </si>
  <si>
    <t>Zadanie w zakresie kultury fizycznej i sportu</t>
  </si>
  <si>
    <t>Dowożenie uczniów do szkół</t>
  </si>
  <si>
    <t>Dotacje otrzymane z funduszy celowych na finansowanie lub dofinansowanie kosztów realizacji inwestycji i zakupów inwestycyjnych jednostek sektora finansów publicznych</t>
  </si>
  <si>
    <t>Uzupełnienie subwencji ogólnej dla jednostek samorządu terytorialnego</t>
  </si>
  <si>
    <t>Środki na uzupełnienie dochodów gmin</t>
  </si>
  <si>
    <t>Środki na dofinansowanie własnych zadań bieżących gmin (związków gmin), powiatów (związków powiatów), samorządów województw, pozyskane z innych źródeł</t>
  </si>
  <si>
    <t>Dotacje celowe otrzymane z budżetu państwa na realizację inwestycji i zakupów inwestycyjnych własnych gmin (związków gmin)</t>
  </si>
  <si>
    <t>Skorygowanie odpisu na ZFŚS - Straż Miejska - lata 2002, 2003, 2004</t>
  </si>
  <si>
    <t>pracownicy</t>
  </si>
  <si>
    <t>emeryci/renciści</t>
  </si>
  <si>
    <t>pracownicy z orzeczeniem lekarskim</t>
  </si>
  <si>
    <t>2002r.</t>
  </si>
  <si>
    <t>2003r.</t>
  </si>
  <si>
    <t>2004r.</t>
  </si>
  <si>
    <t>podstawa 2002 1756,19zł.</t>
  </si>
  <si>
    <t>podstawa 2003 1803,94zł.</t>
  </si>
  <si>
    <t>podstawa 2004 1855,15zł.</t>
  </si>
  <si>
    <t>37,5%+6,25%</t>
  </si>
  <si>
    <t>razem:</t>
  </si>
  <si>
    <t>plan</t>
  </si>
  <si>
    <t>różnica</t>
  </si>
  <si>
    <t>Skorygowanie odpisu na ZFŚS - Urząd Miasta  - lata 2002, 2003, 2004</t>
  </si>
  <si>
    <t>uaktualnienie odpisu ogółem:</t>
  </si>
  <si>
    <t>Biblioteki</t>
  </si>
  <si>
    <t>Dotacje celowe otrzymane z budżetu państwa na zadania bieżące realizowane przez gminęna podstawie porozumień z organami administracji rządowej</t>
  </si>
  <si>
    <t>Dochody jednostek samorządu terytorialnego związane z realizacją zadań z zakresu administracji rządowej oraz innych zadań zleconych ustawami</t>
  </si>
  <si>
    <t xml:space="preserve">                                                                     do sprawozdania z wykonania budżetu </t>
  </si>
  <si>
    <t xml:space="preserve">                                                                     Miasta Sławkowa za 2004 rok</t>
  </si>
  <si>
    <t xml:space="preserve">                                                                     Załącznik Nr 1</t>
  </si>
  <si>
    <t>Dotacje celowe otrzymane z budżetu państwa na realizację zadań bieżących z zakresu administracji rządowej oraz innych zadań zleconych gminie                 (związkom gmin) ustawami</t>
  </si>
  <si>
    <t>Przychody z kredytów i pożyczek</t>
  </si>
  <si>
    <t>Realizacja dochodów budżetowych Miasta Sławkowa za 2005 rok</t>
  </si>
  <si>
    <t xml:space="preserve">Wykonanie za 2005 </t>
  </si>
  <si>
    <t>Środki na dofinansowanie własnych inwestycji gmin (związków gmin), powiatów (związków powiatów),  samorządów województw, pozyskane z innych źródeł - finansowanie programów ze środków bezzwrotnych pochodzących z Unii Europejskiej</t>
  </si>
  <si>
    <t>Wpłaty z tytułu odpłatnego nabycia prawa własności oraz prawa użytkowania wieczystego nieruchomości</t>
  </si>
  <si>
    <t>Działalność usługowa</t>
  </si>
  <si>
    <t>Opracowania geodezyjne i kartograficzne</t>
  </si>
  <si>
    <t>Wpływy z róznych dochodów</t>
  </si>
  <si>
    <t>Dochody jednostek samorządu terytorialnegozwiązane z realizacją zadań z zakresu administracji rządowej oraz innychz adań zleconych ustawami</t>
  </si>
  <si>
    <t>Wpływy z podatku rolnego, podatku leśnego, podatku od spadków i darowizn, podatku od czynności cywilnoprawnych oraz podatków i opłat lokalnych od osób fizycznych</t>
  </si>
  <si>
    <t>.0570</t>
  </si>
  <si>
    <t>.0410</t>
  </si>
  <si>
    <t>.0480</t>
  </si>
  <si>
    <t>.0460</t>
  </si>
  <si>
    <t>.0010</t>
  </si>
  <si>
    <t>.0020</t>
  </si>
  <si>
    <t>.0920</t>
  </si>
  <si>
    <t>.0960</t>
  </si>
  <si>
    <t>.0830</t>
  </si>
  <si>
    <t>.0910</t>
  </si>
  <si>
    <t>.0970</t>
  </si>
  <si>
    <t>.0470</t>
  </si>
  <si>
    <t>.0750</t>
  </si>
  <si>
    <t>.0770</t>
  </si>
  <si>
    <t>.0690</t>
  </si>
  <si>
    <t>.0350</t>
  </si>
  <si>
    <t>.0310</t>
  </si>
  <si>
    <t>.0340</t>
  </si>
  <si>
    <t>.0500</t>
  </si>
  <si>
    <t>.0320</t>
  </si>
  <si>
    <t>.0330</t>
  </si>
  <si>
    <t>.0360</t>
  </si>
  <si>
    <t>.0370</t>
  </si>
  <si>
    <t>.0430</t>
  </si>
  <si>
    <t>.0450</t>
  </si>
  <si>
    <t>Realizacja dochodów budżetowych Miasta Sławkowa za okres I-VI 2005 rok</t>
  </si>
  <si>
    <t xml:space="preserve">Wykonanie na dn. 30.06.2005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</si>
</sst>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\ &quot;zł&quot;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4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6"/>
      <name val="Arial CE"/>
      <family val="2"/>
    </font>
    <font>
      <sz val="14"/>
      <name val="Arial CE"/>
      <family val="2"/>
    </font>
    <font>
      <b/>
      <sz val="14"/>
      <color indexed="10"/>
      <name val="Tahoma"/>
      <family val="2"/>
    </font>
    <font>
      <sz val="14"/>
      <color indexed="10"/>
      <name val="Arial CE"/>
      <family val="0"/>
    </font>
    <font>
      <b/>
      <sz val="8"/>
      <name val="Tahoma"/>
      <family val="2"/>
    </font>
    <font>
      <b/>
      <sz val="12"/>
      <name val="Tahoma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3" fontId="9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3" fontId="7" fillId="0" borderId="0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10" fontId="0" fillId="2" borderId="2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75" fontId="1" fillId="2" borderId="4" xfId="0" applyNumberFormat="1" applyFont="1" applyFill="1" applyBorder="1" applyAlignment="1">
      <alignment/>
    </xf>
    <xf numFmtId="175" fontId="5" fillId="2" borderId="4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" fontId="9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 vertical="top"/>
    </xf>
    <xf numFmtId="3" fontId="10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top" wrapText="1"/>
    </xf>
    <xf numFmtId="1" fontId="9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top" wrapText="1"/>
    </xf>
    <xf numFmtId="3" fontId="9" fillId="0" borderId="6" xfId="0" applyNumberFormat="1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/>
    </xf>
    <xf numFmtId="165" fontId="10" fillId="0" borderId="10" xfId="17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165" fontId="10" fillId="0" borderId="11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165" fontId="10" fillId="0" borderId="10" xfId="17" applyNumberFormat="1" applyFont="1" applyBorder="1" applyAlignment="1">
      <alignment horizontal="right" vertical="center"/>
    </xf>
    <xf numFmtId="165" fontId="6" fillId="0" borderId="10" xfId="17" applyNumberFormat="1" applyFont="1" applyBorder="1" applyAlignment="1">
      <alignment horizontal="right"/>
    </xf>
    <xf numFmtId="165" fontId="6" fillId="0" borderId="10" xfId="17" applyNumberFormat="1" applyFont="1" applyBorder="1" applyAlignment="1">
      <alignment horizontal="right" vertical="center"/>
    </xf>
    <xf numFmtId="165" fontId="6" fillId="0" borderId="11" xfId="17" applyNumberFormat="1" applyFont="1" applyBorder="1" applyAlignment="1">
      <alignment horizontal="right"/>
    </xf>
    <xf numFmtId="165" fontId="6" fillId="0" borderId="0" xfId="17" applyNumberFormat="1" applyFont="1" applyBorder="1" applyAlignment="1">
      <alignment horizontal="right"/>
    </xf>
    <xf numFmtId="165" fontId="10" fillId="0" borderId="12" xfId="17" applyNumberFormat="1" applyFont="1" applyBorder="1" applyAlignment="1">
      <alignment horizontal="right"/>
    </xf>
    <xf numFmtId="165" fontId="6" fillId="0" borderId="11" xfId="17" applyNumberFormat="1" applyFont="1" applyBorder="1" applyAlignment="1">
      <alignment horizontal="center"/>
    </xf>
    <xf numFmtId="165" fontId="6" fillId="0" borderId="0" xfId="17" applyNumberFormat="1" applyFont="1" applyBorder="1" applyAlignment="1">
      <alignment horizontal="right" vertical="center"/>
    </xf>
    <xf numFmtId="165" fontId="6" fillId="0" borderId="10" xfId="17" applyNumberFormat="1" applyFont="1" applyBorder="1" applyAlignment="1">
      <alignment horizontal="center"/>
    </xf>
    <xf numFmtId="165" fontId="6" fillId="0" borderId="10" xfId="17" applyNumberFormat="1" applyFont="1" applyBorder="1" applyAlignment="1">
      <alignment horizontal="center" vertical="center"/>
    </xf>
    <xf numFmtId="165" fontId="10" fillId="0" borderId="0" xfId="17" applyNumberFormat="1" applyFont="1" applyBorder="1" applyAlignment="1">
      <alignment horizontal="right" vertical="center"/>
    </xf>
    <xf numFmtId="165" fontId="10" fillId="0" borderId="12" xfId="17" applyNumberFormat="1" applyFont="1" applyBorder="1" applyAlignment="1">
      <alignment horizontal="right" vertical="center"/>
    </xf>
    <xf numFmtId="165" fontId="6" fillId="0" borderId="10" xfId="17" applyNumberFormat="1" applyFont="1" applyBorder="1" applyAlignment="1">
      <alignment horizontal="right"/>
    </xf>
    <xf numFmtId="165" fontId="10" fillId="0" borderId="10" xfId="17" applyNumberFormat="1" applyFont="1" applyBorder="1" applyAlignment="1">
      <alignment horizontal="right" vertical="center"/>
    </xf>
    <xf numFmtId="165" fontId="10" fillId="0" borderId="10" xfId="17" applyNumberFormat="1" applyFont="1" applyBorder="1" applyAlignment="1">
      <alignment horizontal="right"/>
    </xf>
    <xf numFmtId="165" fontId="6" fillId="0" borderId="0" xfId="17" applyNumberFormat="1" applyFont="1" applyBorder="1" applyAlignment="1">
      <alignment horizontal="center"/>
    </xf>
    <xf numFmtId="165" fontId="0" fillId="0" borderId="0" xfId="17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0" xfId="17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9" fillId="0" borderId="13" xfId="0" applyNumberFormat="1" applyFont="1" applyBorder="1" applyAlignment="1">
      <alignment vertical="top" wrapText="1"/>
    </xf>
    <xf numFmtId="3" fontId="10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3" fontId="9" fillId="0" borderId="15" xfId="0" applyNumberFormat="1" applyFont="1" applyBorder="1" applyAlignment="1">
      <alignment vertical="top" wrapText="1"/>
    </xf>
    <xf numFmtId="3" fontId="10" fillId="0" borderId="15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/>
    </xf>
    <xf numFmtId="165" fontId="10" fillId="0" borderId="16" xfId="17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165" fontId="10" fillId="0" borderId="17" xfId="17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/>
    </xf>
    <xf numFmtId="165" fontId="6" fillId="0" borderId="14" xfId="17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center"/>
    </xf>
    <xf numFmtId="165" fontId="6" fillId="0" borderId="14" xfId="17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165" fontId="6" fillId="0" borderId="16" xfId="17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/>
    </xf>
    <xf numFmtId="165" fontId="6" fillId="0" borderId="14" xfId="17" applyNumberFormat="1" applyFont="1" applyBorder="1" applyAlignment="1">
      <alignment horizontal="right"/>
    </xf>
    <xf numFmtId="165" fontId="6" fillId="0" borderId="16" xfId="17" applyNumberFormat="1" applyFont="1" applyBorder="1" applyAlignment="1">
      <alignment horizontal="right"/>
    </xf>
    <xf numFmtId="165" fontId="10" fillId="0" borderId="17" xfId="17" applyNumberFormat="1" applyFont="1" applyBorder="1" applyAlignment="1">
      <alignment horizontal="right"/>
    </xf>
    <xf numFmtId="3" fontId="11" fillId="0" borderId="15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3" fontId="9" fillId="0" borderId="18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right"/>
    </xf>
    <xf numFmtId="3" fontId="10" fillId="0" borderId="3" xfId="17" applyNumberFormat="1" applyFont="1" applyBorder="1" applyAlignment="1">
      <alignment horizontal="right"/>
    </xf>
    <xf numFmtId="3" fontId="10" fillId="0" borderId="3" xfId="17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/>
    </xf>
    <xf numFmtId="165" fontId="6" fillId="0" borderId="12" xfId="17" applyNumberFormat="1" applyFont="1" applyBorder="1" applyAlignment="1">
      <alignment horizontal="right" vertical="center"/>
    </xf>
    <xf numFmtId="3" fontId="1" fillId="0" borderId="3" xfId="17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vertical="center" wrapText="1"/>
    </xf>
    <xf numFmtId="3" fontId="10" fillId="0" borderId="15" xfId="17" applyNumberFormat="1" applyFont="1" applyBorder="1" applyAlignment="1">
      <alignment horizontal="right" vertical="center"/>
    </xf>
    <xf numFmtId="3" fontId="1" fillId="0" borderId="6" xfId="17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5" fontId="10" fillId="0" borderId="16" xfId="17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/>
    </xf>
    <xf numFmtId="165" fontId="10" fillId="0" borderId="17" xfId="17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right"/>
    </xf>
    <xf numFmtId="165" fontId="10" fillId="0" borderId="10" xfId="17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top" wrapText="1"/>
    </xf>
    <xf numFmtId="3" fontId="10" fillId="0" borderId="6" xfId="17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165" fontId="10" fillId="0" borderId="12" xfId="17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/>
    </xf>
    <xf numFmtId="165" fontId="0" fillId="0" borderId="14" xfId="17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17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vertical="center" wrapText="1"/>
    </xf>
    <xf numFmtId="3" fontId="10" fillId="0" borderId="19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top" wrapText="1"/>
    </xf>
    <xf numFmtId="3" fontId="17" fillId="0" borderId="7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/>
    </xf>
    <xf numFmtId="165" fontId="6" fillId="0" borderId="10" xfId="17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top" wrapText="1"/>
    </xf>
    <xf numFmtId="3" fontId="6" fillId="0" borderId="5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top" wrapText="1"/>
    </xf>
    <xf numFmtId="3" fontId="10" fillId="0" borderId="3" xfId="0" applyNumberFormat="1" applyFont="1" applyBorder="1" applyAlignment="1">
      <alignment horizontal="right"/>
    </xf>
    <xf numFmtId="165" fontId="10" fillId="0" borderId="17" xfId="17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top" wrapText="1"/>
    </xf>
    <xf numFmtId="3" fontId="10" fillId="0" borderId="5" xfId="0" applyNumberFormat="1" applyFont="1" applyBorder="1" applyAlignment="1">
      <alignment horizontal="right"/>
    </xf>
    <xf numFmtId="165" fontId="10" fillId="0" borderId="22" xfId="17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5" fontId="0" fillId="0" borderId="22" xfId="17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>
      <alignment horizontal="right"/>
    </xf>
    <xf numFmtId="165" fontId="10" fillId="2" borderId="10" xfId="17" applyNumberFormat="1" applyFont="1" applyFill="1" applyBorder="1" applyAlignment="1">
      <alignment horizontal="right" vertical="center"/>
    </xf>
    <xf numFmtId="3" fontId="9" fillId="0" borderId="7" xfId="0" applyNumberFormat="1" applyFont="1" applyBorder="1" applyAlignment="1">
      <alignment horizontal="center" vertical="center"/>
    </xf>
    <xf numFmtId="165" fontId="10" fillId="0" borderId="10" xfId="17" applyNumberFormat="1" applyFont="1" applyBorder="1" applyAlignment="1">
      <alignment horizontal="right"/>
    </xf>
    <xf numFmtId="165" fontId="6" fillId="0" borderId="14" xfId="17" applyNumberFormat="1" applyFont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/>
    </xf>
    <xf numFmtId="175" fontId="14" fillId="2" borderId="0" xfId="0" applyNumberFormat="1" applyFont="1" applyFill="1" applyAlignment="1">
      <alignment/>
    </xf>
    <xf numFmtId="175" fontId="0" fillId="0" borderId="1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2" borderId="7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175" fontId="0" fillId="0" borderId="7" xfId="0" applyNumberFormat="1" applyBorder="1" applyAlignment="1">
      <alignment/>
    </xf>
    <xf numFmtId="175" fontId="0" fillId="0" borderId="20" xfId="0" applyNumberFormat="1" applyBorder="1" applyAlignment="1">
      <alignment/>
    </xf>
    <xf numFmtId="175" fontId="0" fillId="0" borderId="8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wrapText="1" shrinkToFit="1"/>
    </xf>
    <xf numFmtId="0" fontId="0" fillId="2" borderId="12" xfId="0" applyFill="1" applyBorder="1" applyAlignment="1">
      <alignment wrapText="1" shrinkToFit="1"/>
    </xf>
    <xf numFmtId="0" fontId="0" fillId="2" borderId="7" xfId="0" applyFill="1" applyBorder="1" applyAlignment="1">
      <alignment wrapText="1" shrinkToFit="1"/>
    </xf>
    <xf numFmtId="0" fontId="0" fillId="2" borderId="10" xfId="0" applyFill="1" applyBorder="1" applyAlignment="1">
      <alignment wrapText="1" shrinkToFit="1"/>
    </xf>
    <xf numFmtId="175" fontId="0" fillId="0" borderId="9" xfId="0" applyNumberFormat="1" applyBorder="1" applyAlignment="1">
      <alignment/>
    </xf>
    <xf numFmtId="175" fontId="0" fillId="0" borderId="6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75" fontId="14" fillId="2" borderId="23" xfId="0" applyNumberFormat="1" applyFont="1" applyFill="1" applyBorder="1" applyAlignment="1">
      <alignment/>
    </xf>
    <xf numFmtId="0" fontId="14" fillId="2" borderId="25" xfId="0" applyFon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0" fillId="0" borderId="19" xfId="0" applyNumberFormat="1" applyBorder="1" applyAlignment="1">
      <alignment/>
    </xf>
    <xf numFmtId="0" fontId="0" fillId="0" borderId="7" xfId="0" applyBorder="1" applyAlignment="1">
      <alignment/>
    </xf>
    <xf numFmtId="175" fontId="0" fillId="0" borderId="15" xfId="0" applyNumberFormat="1" applyBorder="1" applyAlignment="1">
      <alignment/>
    </xf>
    <xf numFmtId="0" fontId="0" fillId="0" borderId="1" xfId="0" applyBorder="1" applyAlignment="1">
      <alignment/>
    </xf>
    <xf numFmtId="175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88">
      <selection activeCell="H18" sqref="H18"/>
    </sheetView>
  </sheetViews>
  <sheetFormatPr defaultColWidth="9.00390625" defaultRowHeight="12.75"/>
  <cols>
    <col min="1" max="1" width="5.25390625" style="133" customWidth="1"/>
    <col min="2" max="2" width="8.25390625" style="169" customWidth="1"/>
    <col min="3" max="3" width="46.875" style="4" customWidth="1"/>
    <col min="4" max="4" width="11.25390625" style="170" customWidth="1"/>
    <col min="5" max="5" width="11.375" style="171" customWidth="1"/>
    <col min="6" max="6" width="11.125" style="171" customWidth="1"/>
  </cols>
  <sheetData>
    <row r="1" ht="12.75">
      <c r="C1" s="19" t="s">
        <v>129</v>
      </c>
    </row>
    <row r="2" ht="12.75">
      <c r="C2" s="20" t="s">
        <v>127</v>
      </c>
    </row>
    <row r="3" ht="12.75">
      <c r="C3" s="20" t="s">
        <v>128</v>
      </c>
    </row>
    <row r="4" spans="3:5" ht="12.75">
      <c r="C4" s="1"/>
      <c r="D4" s="172"/>
      <c r="E4" s="173"/>
    </row>
    <row r="5" spans="1:6" ht="44.25" customHeight="1">
      <c r="A5" s="218" t="s">
        <v>132</v>
      </c>
      <c r="B5" s="219"/>
      <c r="C5" s="219"/>
      <c r="D5" s="219"/>
      <c r="E5" s="219"/>
      <c r="F5" s="219"/>
    </row>
    <row r="6" spans="1:6" ht="18.75" customHeight="1">
      <c r="A6" s="159"/>
      <c r="B6" s="160"/>
      <c r="C6" s="160"/>
      <c r="D6" s="160"/>
      <c r="E6" s="160"/>
      <c r="F6" s="160"/>
    </row>
    <row r="7" spans="3:6" ht="12.75">
      <c r="C7"/>
      <c r="D7" s="76"/>
      <c r="E7" s="173"/>
      <c r="F7" s="174"/>
    </row>
    <row r="8" spans="1:5" ht="11.25" customHeight="1">
      <c r="A8" s="134"/>
      <c r="B8" s="124"/>
      <c r="C8" s="9"/>
      <c r="D8" s="77"/>
      <c r="E8" s="173"/>
    </row>
    <row r="9" spans="1:5" ht="4.5" customHeight="1" thickBot="1">
      <c r="A9" s="134"/>
      <c r="B9" s="124"/>
      <c r="C9" s="9"/>
      <c r="D9" s="77"/>
      <c r="E9" s="173"/>
    </row>
    <row r="10" spans="1:5" ht="3.75" customHeight="1" hidden="1" thickBot="1">
      <c r="A10" s="135"/>
      <c r="B10" s="125"/>
      <c r="C10" s="21"/>
      <c r="D10" s="22"/>
      <c r="E10" s="175"/>
    </row>
    <row r="11" spans="1:6" s="2" customFormat="1" ht="47.25" customHeight="1">
      <c r="A11" s="157" t="s">
        <v>0</v>
      </c>
      <c r="B11" s="158" t="s">
        <v>70</v>
      </c>
      <c r="C11" s="28" t="s">
        <v>1</v>
      </c>
      <c r="D11" s="78" t="s">
        <v>54</v>
      </c>
      <c r="E11" s="64" t="s">
        <v>133</v>
      </c>
      <c r="F11" s="43" t="s">
        <v>71</v>
      </c>
    </row>
    <row r="12" spans="1:6" s="2" customFormat="1" ht="13.5" thickBot="1">
      <c r="A12" s="136"/>
      <c r="B12" s="109"/>
      <c r="C12" s="81"/>
      <c r="D12" s="82"/>
      <c r="E12" s="83"/>
      <c r="F12" s="84"/>
    </row>
    <row r="13" spans="1:6" s="3" customFormat="1" ht="13.5" thickBot="1">
      <c r="A13" s="180" t="s">
        <v>2</v>
      </c>
      <c r="B13" s="147"/>
      <c r="C13" s="181" t="s">
        <v>55</v>
      </c>
      <c r="D13" s="92">
        <f>SUM(D15)</f>
        <v>30</v>
      </c>
      <c r="E13" s="93">
        <f>SUM(E15)</f>
        <v>0</v>
      </c>
      <c r="F13" s="94">
        <f>SUM(E4/D13)</f>
        <v>0</v>
      </c>
    </row>
    <row r="14" spans="1:6" s="2" customFormat="1" ht="12.75">
      <c r="A14" s="182"/>
      <c r="B14" s="183"/>
      <c r="C14" s="184"/>
      <c r="D14" s="86"/>
      <c r="E14" s="87"/>
      <c r="F14" s="88"/>
    </row>
    <row r="15" spans="1:6" s="8" customFormat="1" ht="12.75">
      <c r="A15" s="185"/>
      <c r="B15" s="33" t="s">
        <v>56</v>
      </c>
      <c r="C15" s="186" t="s">
        <v>57</v>
      </c>
      <c r="D15" s="72">
        <f>SUM(D16)</f>
        <v>30</v>
      </c>
      <c r="E15" s="65">
        <f>SUM(E16)</f>
        <v>0</v>
      </c>
      <c r="F15" s="46">
        <f>SUM(E7/D15)</f>
        <v>0</v>
      </c>
    </row>
    <row r="16" spans="1:7" s="2" customFormat="1" ht="12.75">
      <c r="A16" s="185"/>
      <c r="B16" s="33"/>
      <c r="C16" s="187" t="s">
        <v>18</v>
      </c>
      <c r="D16" s="65">
        <v>30</v>
      </c>
      <c r="E16" s="65">
        <v>0</v>
      </c>
      <c r="F16" s="46">
        <f>SUM(E8/D16)</f>
        <v>0</v>
      </c>
      <c r="G16" s="2" t="s">
        <v>12</v>
      </c>
    </row>
    <row r="17" spans="1:6" s="2" customFormat="1" ht="13.5" thickBot="1">
      <c r="A17" s="136"/>
      <c r="B17" s="109"/>
      <c r="C17" s="95"/>
      <c r="D17" s="96"/>
      <c r="E17" s="96"/>
      <c r="F17" s="97"/>
    </row>
    <row r="18" spans="1:6" s="3" customFormat="1" ht="13.5" thickBot="1">
      <c r="A18" s="89">
        <v>600</v>
      </c>
      <c r="B18" s="90"/>
      <c r="C18" s="91" t="s">
        <v>51</v>
      </c>
      <c r="D18" s="93">
        <f>SUM(D20+D22)</f>
        <v>171500</v>
      </c>
      <c r="E18" s="93">
        <f>SUM(E20+E22)</f>
        <v>171496</v>
      </c>
      <c r="F18" s="94">
        <f>E18/D18</f>
        <v>0.9999766763848397</v>
      </c>
    </row>
    <row r="19" spans="1:6" s="2" customFormat="1" ht="12.75">
      <c r="A19" s="112"/>
      <c r="B19" s="113"/>
      <c r="C19" s="85"/>
      <c r="D19" s="87"/>
      <c r="E19" s="98"/>
      <c r="F19" s="88"/>
    </row>
    <row r="20" spans="1:6" s="8" customFormat="1" ht="12.75">
      <c r="A20" s="137"/>
      <c r="B20" s="18">
        <v>60014</v>
      </c>
      <c r="C20" s="5" t="s">
        <v>72</v>
      </c>
      <c r="D20" s="38">
        <f>SUM(D21)</f>
        <v>140000</v>
      </c>
      <c r="E20" s="38">
        <f>SUM(E21)</f>
        <v>139996</v>
      </c>
      <c r="F20" s="44">
        <f>E20/D20</f>
        <v>0.9999714285714286</v>
      </c>
    </row>
    <row r="21" spans="1:6" s="2" customFormat="1" ht="41.25" customHeight="1">
      <c r="A21" s="137"/>
      <c r="B21" s="168">
        <v>2320</v>
      </c>
      <c r="C21" s="6" t="s">
        <v>49</v>
      </c>
      <c r="D21" s="65">
        <v>140000</v>
      </c>
      <c r="E21" s="65">
        <v>139996</v>
      </c>
      <c r="F21" s="45">
        <f>E21/D21</f>
        <v>0.9999714285714286</v>
      </c>
    </row>
    <row r="22" spans="1:6" s="2" customFormat="1" ht="14.25" customHeight="1">
      <c r="A22" s="137"/>
      <c r="B22" s="18">
        <v>60016</v>
      </c>
      <c r="C22" s="5" t="s">
        <v>52</v>
      </c>
      <c r="D22" s="38">
        <f>SUM(D23)</f>
        <v>31500</v>
      </c>
      <c r="E22" s="38">
        <f>SUM(E23)</f>
        <v>31500</v>
      </c>
      <c r="F22" s="39">
        <f>E22/D22</f>
        <v>1</v>
      </c>
    </row>
    <row r="23" spans="1:6" s="2" customFormat="1" ht="41.25" customHeight="1">
      <c r="A23" s="137"/>
      <c r="B23" s="18"/>
      <c r="C23" s="6" t="s">
        <v>106</v>
      </c>
      <c r="D23" s="65">
        <v>31500</v>
      </c>
      <c r="E23" s="65">
        <v>31500</v>
      </c>
      <c r="F23" s="45">
        <f>E23/D23</f>
        <v>1</v>
      </c>
    </row>
    <row r="24" spans="1:6" s="2" customFormat="1" ht="13.5" thickBot="1">
      <c r="A24" s="136"/>
      <c r="B24" s="109"/>
      <c r="C24" s="95"/>
      <c r="D24" s="96"/>
      <c r="E24" s="83"/>
      <c r="F24" s="99"/>
    </row>
    <row r="25" spans="1:6" s="3" customFormat="1" ht="12.75" customHeight="1" thickBot="1">
      <c r="A25" s="89">
        <v>700</v>
      </c>
      <c r="B25" s="90"/>
      <c r="C25" s="91" t="s">
        <v>3</v>
      </c>
      <c r="D25" s="93">
        <f>SUM(D27)</f>
        <v>263906</v>
      </c>
      <c r="E25" s="102">
        <f>SUM(E27)</f>
        <v>199007</v>
      </c>
      <c r="F25" s="94">
        <f>SUM(F27)</f>
        <v>0.7540828931513494</v>
      </c>
    </row>
    <row r="26" spans="1:6" s="2" customFormat="1" ht="12.75">
      <c r="A26" s="112"/>
      <c r="B26" s="113"/>
      <c r="C26" s="85"/>
      <c r="D26" s="87"/>
      <c r="E26" s="100"/>
      <c r="F26" s="101"/>
    </row>
    <row r="27" spans="1:6" s="8" customFormat="1" ht="12.75" customHeight="1">
      <c r="A27" s="29"/>
      <c r="B27" s="18">
        <v>70005</v>
      </c>
      <c r="C27" s="5" t="s">
        <v>11</v>
      </c>
      <c r="D27" s="38">
        <f>SUM(D28:D33)</f>
        <v>263906</v>
      </c>
      <c r="E27" s="38">
        <f>SUM(E28+E29+E30+E31+E32+E33)</f>
        <v>199007</v>
      </c>
      <c r="F27" s="44">
        <f aca="true" t="shared" si="0" ref="F27:F33">SUM(E27/D27)</f>
        <v>0.7540828931513494</v>
      </c>
    </row>
    <row r="28" spans="1:6" s="2" customFormat="1" ht="15" customHeight="1">
      <c r="A28" s="36"/>
      <c r="B28" s="32"/>
      <c r="C28" s="6" t="s">
        <v>15</v>
      </c>
      <c r="D28" s="65">
        <v>215506</v>
      </c>
      <c r="E28" s="65">
        <v>154547</v>
      </c>
      <c r="F28" s="45">
        <f t="shared" si="0"/>
        <v>0.7171354857869386</v>
      </c>
    </row>
    <row r="29" spans="1:6" s="2" customFormat="1" ht="27" customHeight="1">
      <c r="A29" s="36"/>
      <c r="B29" s="32"/>
      <c r="C29" s="6" t="s">
        <v>16</v>
      </c>
      <c r="D29" s="65">
        <v>19247</v>
      </c>
      <c r="E29" s="65">
        <v>17223</v>
      </c>
      <c r="F29" s="45">
        <f t="shared" si="0"/>
        <v>0.8948407544032836</v>
      </c>
    </row>
    <row r="30" spans="1:6" s="2" customFormat="1" ht="41.25" customHeight="1">
      <c r="A30" s="36"/>
      <c r="B30" s="32"/>
      <c r="C30" s="6" t="s">
        <v>73</v>
      </c>
      <c r="D30" s="65">
        <v>4000</v>
      </c>
      <c r="E30" s="65">
        <v>1102</v>
      </c>
      <c r="F30" s="45">
        <f t="shared" si="0"/>
        <v>0.2755</v>
      </c>
    </row>
    <row r="31" spans="1:6" s="2" customFormat="1" ht="56.25" customHeight="1">
      <c r="A31" s="36"/>
      <c r="B31" s="32"/>
      <c r="C31" s="6" t="s">
        <v>17</v>
      </c>
      <c r="D31" s="65">
        <v>20053</v>
      </c>
      <c r="E31" s="65">
        <v>21005</v>
      </c>
      <c r="F31" s="45">
        <f t="shared" si="0"/>
        <v>1.0474741933875231</v>
      </c>
    </row>
    <row r="32" spans="1:6" s="2" customFormat="1" ht="28.5" customHeight="1">
      <c r="A32" s="36"/>
      <c r="B32" s="32"/>
      <c r="C32" s="6" t="s">
        <v>74</v>
      </c>
      <c r="D32" s="65">
        <v>800</v>
      </c>
      <c r="E32" s="65">
        <v>867</v>
      </c>
      <c r="F32" s="45">
        <f t="shared" si="0"/>
        <v>1.08375</v>
      </c>
    </row>
    <row r="33" spans="1:6" s="2" customFormat="1" ht="12.75" customHeight="1">
      <c r="A33" s="36"/>
      <c r="B33" s="32"/>
      <c r="C33" s="6" t="s">
        <v>18</v>
      </c>
      <c r="D33" s="65">
        <v>4300</v>
      </c>
      <c r="E33" s="65">
        <v>4263</v>
      </c>
      <c r="F33" s="45">
        <f t="shared" si="0"/>
        <v>0.9913953488372093</v>
      </c>
    </row>
    <row r="34" spans="1:6" s="2" customFormat="1" ht="13.5" thickBot="1">
      <c r="A34" s="138"/>
      <c r="B34" s="126"/>
      <c r="C34" s="95"/>
      <c r="D34" s="96"/>
      <c r="E34" s="96"/>
      <c r="F34" s="103"/>
    </row>
    <row r="35" spans="1:6" s="3" customFormat="1" ht="13.5" thickBot="1">
      <c r="A35" s="89">
        <v>750</v>
      </c>
      <c r="B35" s="90"/>
      <c r="C35" s="91" t="s">
        <v>5</v>
      </c>
      <c r="D35" s="93">
        <f>SUM(D37+D41)</f>
        <v>126082</v>
      </c>
      <c r="E35" s="93">
        <f>SUM(E37+E41)</f>
        <v>126651.3</v>
      </c>
      <c r="F35" s="105">
        <f>SUM(E35/D35)</f>
        <v>1.0045153154296411</v>
      </c>
    </row>
    <row r="36" spans="1:6" s="2" customFormat="1" ht="12.75">
      <c r="A36" s="112"/>
      <c r="B36" s="113"/>
      <c r="C36" s="85"/>
      <c r="D36" s="87"/>
      <c r="E36" s="87"/>
      <c r="F36" s="104"/>
    </row>
    <row r="37" spans="1:6" s="8" customFormat="1" ht="14.25" customHeight="1">
      <c r="A37" s="29"/>
      <c r="B37" s="18">
        <v>75011</v>
      </c>
      <c r="C37" s="5" t="s">
        <v>58</v>
      </c>
      <c r="D37" s="38">
        <f>SUM(D38)</f>
        <v>49992</v>
      </c>
      <c r="E37" s="38">
        <f>SUM(E38)</f>
        <v>49992</v>
      </c>
      <c r="F37" s="39">
        <f>SUM(E37/D37)</f>
        <v>1</v>
      </c>
    </row>
    <row r="38" spans="1:6" s="2" customFormat="1" ht="57" customHeight="1" thickBot="1">
      <c r="A38" s="139"/>
      <c r="B38" s="127"/>
      <c r="C38" s="30" t="s">
        <v>130</v>
      </c>
      <c r="D38" s="66">
        <v>49992</v>
      </c>
      <c r="E38" s="66">
        <v>49992</v>
      </c>
      <c r="F38" s="47">
        <f>SUM(E38/D38)</f>
        <v>1</v>
      </c>
    </row>
    <row r="39" spans="1:6" s="2" customFormat="1" ht="15" customHeight="1">
      <c r="A39" s="140"/>
      <c r="B39" s="128"/>
      <c r="C39" s="26"/>
      <c r="D39" s="67"/>
      <c r="E39" s="67"/>
      <c r="F39" s="48"/>
    </row>
    <row r="40" spans="1:6" s="2" customFormat="1" ht="15" customHeight="1" thickBot="1">
      <c r="A40" s="140"/>
      <c r="B40" s="128"/>
      <c r="C40" s="26"/>
      <c r="D40" s="67"/>
      <c r="E40" s="67"/>
      <c r="F40" s="48"/>
    </row>
    <row r="41" spans="1:6" s="2" customFormat="1" ht="13.5" customHeight="1" thickBot="1">
      <c r="A41" s="141"/>
      <c r="B41" s="90">
        <v>75023</v>
      </c>
      <c r="C41" s="107" t="s">
        <v>75</v>
      </c>
      <c r="D41" s="102">
        <f>SUM(D42:D44)</f>
        <v>76090</v>
      </c>
      <c r="E41" s="102">
        <f>SUM(E45+E44+E43+E42)</f>
        <v>76659.3</v>
      </c>
      <c r="F41" s="105">
        <f>SUM(E41/D41)</f>
        <v>1.007481929294257</v>
      </c>
    </row>
    <row r="42" spans="1:6" s="2" customFormat="1" ht="12.75">
      <c r="A42" s="142"/>
      <c r="B42" s="129"/>
      <c r="C42" s="106" t="s">
        <v>19</v>
      </c>
      <c r="D42" s="87">
        <v>7050</v>
      </c>
      <c r="E42" s="87">
        <v>6904</v>
      </c>
      <c r="F42" s="104">
        <f>SUM(E42/D42)</f>
        <v>0.979290780141844</v>
      </c>
    </row>
    <row r="43" spans="1:6" s="2" customFormat="1" ht="27.75" customHeight="1">
      <c r="A43" s="36"/>
      <c r="B43" s="32"/>
      <c r="C43" s="6" t="s">
        <v>46</v>
      </c>
      <c r="D43" s="65">
        <v>525</v>
      </c>
      <c r="E43" s="65">
        <v>560</v>
      </c>
      <c r="F43" s="45">
        <f>SUM(E43/D43)</f>
        <v>1.0666666666666667</v>
      </c>
    </row>
    <row r="44" spans="1:6" s="2" customFormat="1" ht="12.75">
      <c r="A44" s="36"/>
      <c r="B44" s="32"/>
      <c r="C44" s="6" t="s">
        <v>18</v>
      </c>
      <c r="D44" s="65">
        <v>68515</v>
      </c>
      <c r="E44" s="65">
        <v>68083</v>
      </c>
      <c r="F44" s="45">
        <f>SUM(E44/D44)</f>
        <v>0.9936948113551777</v>
      </c>
    </row>
    <row r="45" spans="1:6" s="2" customFormat="1" ht="41.25" customHeight="1" thickBot="1">
      <c r="A45" s="138"/>
      <c r="B45" s="126"/>
      <c r="C45" s="95" t="s">
        <v>126</v>
      </c>
      <c r="D45" s="96">
        <v>0</v>
      </c>
      <c r="E45" s="96">
        <v>1112.3</v>
      </c>
      <c r="F45" s="176" t="s">
        <v>50</v>
      </c>
    </row>
    <row r="46" spans="1:6" s="3" customFormat="1" ht="26.25" customHeight="1" thickBot="1">
      <c r="A46" s="89">
        <v>751</v>
      </c>
      <c r="B46" s="90"/>
      <c r="C46" s="91" t="s">
        <v>59</v>
      </c>
      <c r="D46" s="93">
        <f>SUM(D48+D52+D50)</f>
        <v>20104</v>
      </c>
      <c r="E46" s="93">
        <f>SUM(E48+E52+E50)</f>
        <v>20100</v>
      </c>
      <c r="F46" s="94">
        <f>SUM(E46/D46)</f>
        <v>0.9998010346199762</v>
      </c>
    </row>
    <row r="47" spans="1:6" s="2" customFormat="1" ht="12.75">
      <c r="A47" s="112"/>
      <c r="B47" s="113"/>
      <c r="C47" s="85"/>
      <c r="D47" s="87"/>
      <c r="E47" s="87"/>
      <c r="F47" s="101"/>
    </row>
    <row r="48" spans="1:6" s="8" customFormat="1" ht="27.75" customHeight="1">
      <c r="A48" s="29"/>
      <c r="B48" s="18">
        <v>75101</v>
      </c>
      <c r="C48" s="5" t="s">
        <v>60</v>
      </c>
      <c r="D48" s="38">
        <f>SUM(D49)</f>
        <v>2060</v>
      </c>
      <c r="E48" s="38">
        <f>SUM(E49)</f>
        <v>2059</v>
      </c>
      <c r="F48" s="39">
        <f aca="true" t="shared" si="1" ref="F48:F53">SUM(E48/D48)</f>
        <v>0.9995145631067961</v>
      </c>
    </row>
    <row r="49" spans="1:9" s="2" customFormat="1" ht="55.5" customHeight="1">
      <c r="A49" s="29"/>
      <c r="B49" s="18"/>
      <c r="C49" s="6" t="s">
        <v>76</v>
      </c>
      <c r="D49" s="65">
        <v>2060</v>
      </c>
      <c r="E49" s="65">
        <v>2059</v>
      </c>
      <c r="F49" s="45">
        <f t="shared" si="1"/>
        <v>0.9995145631067961</v>
      </c>
      <c r="I49" s="2" t="s">
        <v>12</v>
      </c>
    </row>
    <row r="50" spans="1:6" s="2" customFormat="1" ht="18.75" customHeight="1">
      <c r="A50" s="29"/>
      <c r="B50" s="18">
        <v>75108</v>
      </c>
      <c r="C50" s="5" t="s">
        <v>98</v>
      </c>
      <c r="D50" s="38">
        <f>SUM(D51)</f>
        <v>9554</v>
      </c>
      <c r="E50" s="38">
        <f>SUM(E51)</f>
        <v>9551</v>
      </c>
      <c r="F50" s="39">
        <f t="shared" si="1"/>
        <v>0.9996859953945991</v>
      </c>
    </row>
    <row r="51" spans="1:6" s="2" customFormat="1" ht="55.5" customHeight="1">
      <c r="A51" s="29"/>
      <c r="B51" s="18"/>
      <c r="C51" s="6" t="s">
        <v>76</v>
      </c>
      <c r="D51" s="65">
        <v>9554</v>
      </c>
      <c r="E51" s="65">
        <v>9551</v>
      </c>
      <c r="F51" s="45">
        <f t="shared" si="1"/>
        <v>0.9996859953945991</v>
      </c>
    </row>
    <row r="52" spans="1:6" s="2" customFormat="1" ht="18" customHeight="1">
      <c r="A52" s="29"/>
      <c r="B52" s="18">
        <v>75113</v>
      </c>
      <c r="C52" s="5" t="s">
        <v>77</v>
      </c>
      <c r="D52" s="38">
        <f>SUM(D53)</f>
        <v>8490</v>
      </c>
      <c r="E52" s="38">
        <f>SUM(E53)</f>
        <v>8490</v>
      </c>
      <c r="F52" s="39">
        <f t="shared" si="1"/>
        <v>1</v>
      </c>
    </row>
    <row r="53" spans="1:6" s="2" customFormat="1" ht="55.5" customHeight="1">
      <c r="A53" s="29"/>
      <c r="B53" s="18"/>
      <c r="C53" s="6" t="s">
        <v>76</v>
      </c>
      <c r="D53" s="65">
        <v>8490</v>
      </c>
      <c r="E53" s="65">
        <v>8490</v>
      </c>
      <c r="F53" s="45">
        <f t="shared" si="1"/>
        <v>1</v>
      </c>
    </row>
    <row r="54" spans="1:6" s="3" customFormat="1" ht="13.5" thickBot="1">
      <c r="A54" s="108"/>
      <c r="B54" s="109"/>
      <c r="C54" s="110"/>
      <c r="D54" s="111"/>
      <c r="E54" s="111"/>
      <c r="F54" s="103"/>
    </row>
    <row r="55" spans="1:6" s="2" customFormat="1" ht="26.25" customHeight="1" thickBot="1">
      <c r="A55" s="89">
        <v>754</v>
      </c>
      <c r="B55" s="90"/>
      <c r="C55" s="107" t="s">
        <v>20</v>
      </c>
      <c r="D55" s="115">
        <f>SUM(D57+D60)</f>
        <v>22132</v>
      </c>
      <c r="E55" s="102">
        <f>SUM(E57+E60)</f>
        <v>22282</v>
      </c>
      <c r="F55" s="105">
        <f>SUM(E55/D55)</f>
        <v>1.0067775167178745</v>
      </c>
    </row>
    <row r="56" spans="1:6" s="2" customFormat="1" ht="12.75">
      <c r="A56" s="112"/>
      <c r="B56" s="113"/>
      <c r="C56" s="85"/>
      <c r="D56" s="114"/>
      <c r="E56" s="87"/>
      <c r="F56" s="101"/>
    </row>
    <row r="57" spans="1:6" s="8" customFormat="1" ht="12.75">
      <c r="A57" s="29"/>
      <c r="B57" s="18">
        <v>75414</v>
      </c>
      <c r="C57" s="5" t="s">
        <v>53</v>
      </c>
      <c r="D57" s="38">
        <f>SUM(D58)</f>
        <v>15517</v>
      </c>
      <c r="E57" s="38">
        <f>SUM(E58)</f>
        <v>15517</v>
      </c>
      <c r="F57" s="44">
        <f>SUM(E57/D57)</f>
        <v>1</v>
      </c>
    </row>
    <row r="58" spans="1:6" s="2" customFormat="1" ht="41.25" customHeight="1">
      <c r="A58" s="29"/>
      <c r="B58" s="18"/>
      <c r="C58" s="6" t="s">
        <v>49</v>
      </c>
      <c r="D58" s="65">
        <v>15517</v>
      </c>
      <c r="E58" s="65">
        <v>15517</v>
      </c>
      <c r="F58" s="45">
        <f>SUM(E58/D58)</f>
        <v>1</v>
      </c>
    </row>
    <row r="59" spans="1:6" s="2" customFormat="1" ht="12.75">
      <c r="A59" s="29"/>
      <c r="B59" s="18"/>
      <c r="C59" s="6"/>
      <c r="D59" s="65"/>
      <c r="E59" s="65"/>
      <c r="F59" s="46"/>
    </row>
    <row r="60" spans="1:6" s="8" customFormat="1" ht="12.75">
      <c r="A60" s="29"/>
      <c r="B60" s="18">
        <v>75416</v>
      </c>
      <c r="C60" s="5" t="s">
        <v>21</v>
      </c>
      <c r="D60" s="38">
        <f>SUM(D61:D62)</f>
        <v>6615</v>
      </c>
      <c r="E60" s="38">
        <f>SUM(E61:E62)</f>
        <v>6765</v>
      </c>
      <c r="F60" s="44">
        <f>SUM(E60/D60)</f>
        <v>1.0226757369614512</v>
      </c>
    </row>
    <row r="61" spans="1:6" s="2" customFormat="1" ht="14.25" customHeight="1">
      <c r="A61" s="29"/>
      <c r="B61" s="18"/>
      <c r="C61" s="6" t="s">
        <v>22</v>
      </c>
      <c r="D61" s="65">
        <v>5615</v>
      </c>
      <c r="E61" s="65">
        <v>5765</v>
      </c>
      <c r="F61" s="46">
        <f>SUM(E61/D61)</f>
        <v>1.0267141585040072</v>
      </c>
    </row>
    <row r="62" spans="1:6" s="2" customFormat="1" ht="27" customHeight="1">
      <c r="A62" s="29"/>
      <c r="B62" s="18"/>
      <c r="C62" s="6" t="s">
        <v>46</v>
      </c>
      <c r="D62" s="65">
        <v>1000</v>
      </c>
      <c r="E62" s="65">
        <v>1000</v>
      </c>
      <c r="F62" s="45">
        <f>SUM(E62/D62)</f>
        <v>1</v>
      </c>
    </row>
    <row r="63" spans="1:6" s="2" customFormat="1" ht="13.5" thickBot="1">
      <c r="A63" s="108"/>
      <c r="B63" s="109"/>
      <c r="C63" s="95"/>
      <c r="D63" s="96"/>
      <c r="E63" s="96"/>
      <c r="F63" s="99"/>
    </row>
    <row r="64" spans="1:6" s="3" customFormat="1" ht="57.75" customHeight="1" thickBot="1">
      <c r="A64" s="89">
        <v>756</v>
      </c>
      <c r="B64" s="90"/>
      <c r="C64" s="91" t="s">
        <v>78</v>
      </c>
      <c r="D64" s="116">
        <f>SUM(D66+D72+D86+D90+D93)</f>
        <v>11193125</v>
      </c>
      <c r="E64" s="93">
        <f>SUM(E66+E72+E86+E90+E93)</f>
        <v>11205655</v>
      </c>
      <c r="F64" s="94">
        <f>SUM(E64/D64)</f>
        <v>1.0011194371545034</v>
      </c>
    </row>
    <row r="65" spans="1:6" s="2" customFormat="1" ht="12.75">
      <c r="A65" s="112"/>
      <c r="B65" s="113"/>
      <c r="C65" s="85"/>
      <c r="D65" s="87"/>
      <c r="E65" s="87"/>
      <c r="F65" s="101"/>
    </row>
    <row r="66" spans="1:6" s="8" customFormat="1" ht="27" customHeight="1">
      <c r="A66" s="29"/>
      <c r="B66" s="18">
        <v>75601</v>
      </c>
      <c r="C66" s="5" t="s">
        <v>23</v>
      </c>
      <c r="D66" s="38">
        <f>SUM(D67:D67)</f>
        <v>27000</v>
      </c>
      <c r="E66" s="38">
        <f>SUM(E67+E68)</f>
        <v>37016</v>
      </c>
      <c r="F66" s="39">
        <f>SUM(E66/D66)</f>
        <v>1.370962962962963</v>
      </c>
    </row>
    <row r="67" spans="1:6" s="2" customFormat="1" ht="27.75" customHeight="1">
      <c r="A67" s="36"/>
      <c r="B67" s="32"/>
      <c r="C67" s="6" t="s">
        <v>24</v>
      </c>
      <c r="D67" s="65">
        <v>27000</v>
      </c>
      <c r="E67" s="65">
        <v>36988</v>
      </c>
      <c r="F67" s="45">
        <f>SUM(E67/D67)</f>
        <v>1.369925925925926</v>
      </c>
    </row>
    <row r="68" spans="1:6" s="2" customFormat="1" ht="29.25" customHeight="1" thickBot="1">
      <c r="A68" s="139"/>
      <c r="B68" s="127"/>
      <c r="C68" s="30" t="s">
        <v>79</v>
      </c>
      <c r="D68" s="66">
        <v>0</v>
      </c>
      <c r="E68" s="66">
        <v>28</v>
      </c>
      <c r="F68" s="50" t="s">
        <v>50</v>
      </c>
    </row>
    <row r="69" spans="1:6" s="2" customFormat="1" ht="12.75">
      <c r="A69" s="140"/>
      <c r="B69" s="128"/>
      <c r="C69" s="26"/>
      <c r="D69" s="67"/>
      <c r="E69" s="67"/>
      <c r="F69" s="51"/>
    </row>
    <row r="70" spans="1:6" s="2" customFormat="1" ht="12.75">
      <c r="A70" s="140"/>
      <c r="B70" s="128"/>
      <c r="C70" s="26"/>
      <c r="D70" s="67"/>
      <c r="E70" s="67"/>
      <c r="F70" s="51"/>
    </row>
    <row r="71" spans="1:6" s="2" customFormat="1" ht="13.5" thickBot="1">
      <c r="A71" s="140"/>
      <c r="B71" s="128"/>
      <c r="C71" s="26"/>
      <c r="D71" s="67"/>
      <c r="E71" s="67"/>
      <c r="F71" s="51"/>
    </row>
    <row r="72" spans="1:6" s="8" customFormat="1" ht="54" customHeight="1">
      <c r="A72" s="34"/>
      <c r="B72" s="27">
        <v>75615</v>
      </c>
      <c r="C72" s="31" t="s">
        <v>80</v>
      </c>
      <c r="D72" s="68">
        <f>SUM(D73:D84)</f>
        <v>8808998</v>
      </c>
      <c r="E72" s="68">
        <f>SUM(E73:E84)</f>
        <v>8847336</v>
      </c>
      <c r="F72" s="49">
        <f>E72/D72</f>
        <v>1.0043521408450768</v>
      </c>
    </row>
    <row r="73" spans="1:6" s="2" customFormat="1" ht="13.5" customHeight="1">
      <c r="A73" s="36"/>
      <c r="B73" s="32"/>
      <c r="C73" s="6" t="s">
        <v>25</v>
      </c>
      <c r="D73" s="65">
        <v>8458792</v>
      </c>
      <c r="E73" s="65">
        <v>8472711</v>
      </c>
      <c r="F73" s="46">
        <f aca="true" t="shared" si="2" ref="F73:F82">SUM(E73/D73)</f>
        <v>1.001645506828871</v>
      </c>
    </row>
    <row r="74" spans="1:6" s="2" customFormat="1" ht="12.75">
      <c r="A74" s="36"/>
      <c r="B74" s="32"/>
      <c r="C74" s="6" t="s">
        <v>27</v>
      </c>
      <c r="D74" s="65">
        <v>60000</v>
      </c>
      <c r="E74" s="65">
        <v>61220</v>
      </c>
      <c r="F74" s="46">
        <f t="shared" si="2"/>
        <v>1.0203333333333333</v>
      </c>
    </row>
    <row r="75" spans="1:6" s="2" customFormat="1" ht="12.75">
      <c r="A75" s="36"/>
      <c r="B75" s="32"/>
      <c r="C75" s="6" t="s">
        <v>28</v>
      </c>
      <c r="D75" s="65">
        <v>10000</v>
      </c>
      <c r="E75" s="65">
        <v>10810</v>
      </c>
      <c r="F75" s="46">
        <f t="shared" si="2"/>
        <v>1.081</v>
      </c>
    </row>
    <row r="76" spans="1:6" s="2" customFormat="1" ht="12.75">
      <c r="A76" s="36"/>
      <c r="B76" s="32"/>
      <c r="C76" s="6" t="s">
        <v>26</v>
      </c>
      <c r="D76" s="65">
        <v>75493</v>
      </c>
      <c r="E76" s="65">
        <v>73141</v>
      </c>
      <c r="F76" s="46">
        <f t="shared" si="2"/>
        <v>0.9688447935570186</v>
      </c>
    </row>
    <row r="77" spans="1:6" s="2" customFormat="1" ht="12.75">
      <c r="A77" s="36"/>
      <c r="B77" s="32"/>
      <c r="C77" s="6" t="s">
        <v>29</v>
      </c>
      <c r="D77" s="65">
        <v>20000</v>
      </c>
      <c r="E77" s="65">
        <v>17066</v>
      </c>
      <c r="F77" s="46">
        <f t="shared" si="2"/>
        <v>0.8533</v>
      </c>
    </row>
    <row r="78" spans="1:6" s="2" customFormat="1" ht="12.75">
      <c r="A78" s="36"/>
      <c r="B78" s="32"/>
      <c r="C78" s="6" t="s">
        <v>30</v>
      </c>
      <c r="D78" s="65">
        <v>5610</v>
      </c>
      <c r="E78" s="65">
        <v>5632</v>
      </c>
      <c r="F78" s="46">
        <f t="shared" si="2"/>
        <v>1.003921568627451</v>
      </c>
    </row>
    <row r="79" spans="1:6" s="2" customFormat="1" ht="12.75">
      <c r="A79" s="36"/>
      <c r="B79" s="32"/>
      <c r="C79" s="6" t="s">
        <v>31</v>
      </c>
      <c r="D79" s="65">
        <v>26350</v>
      </c>
      <c r="E79" s="65">
        <v>26347</v>
      </c>
      <c r="F79" s="46">
        <f t="shared" si="2"/>
        <v>0.9998861480075901</v>
      </c>
    </row>
    <row r="80" spans="1:6" s="2" customFormat="1" ht="13.5" customHeight="1">
      <c r="A80" s="36"/>
      <c r="B80" s="32"/>
      <c r="C80" s="6" t="s">
        <v>32</v>
      </c>
      <c r="D80" s="65">
        <v>7700</v>
      </c>
      <c r="E80" s="65">
        <v>8500</v>
      </c>
      <c r="F80" s="46">
        <f t="shared" si="2"/>
        <v>1.103896103896104</v>
      </c>
    </row>
    <row r="81" spans="1:6" s="2" customFormat="1" ht="12.75">
      <c r="A81" s="36"/>
      <c r="B81" s="32"/>
      <c r="C81" s="6" t="s">
        <v>33</v>
      </c>
      <c r="D81" s="65">
        <v>51500</v>
      </c>
      <c r="E81" s="65">
        <v>77327</v>
      </c>
      <c r="F81" s="46">
        <f t="shared" si="2"/>
        <v>1.501495145631068</v>
      </c>
    </row>
    <row r="82" spans="1:6" s="2" customFormat="1" ht="27.75" customHeight="1">
      <c r="A82" s="36"/>
      <c r="B82" s="32"/>
      <c r="C82" s="6" t="s">
        <v>79</v>
      </c>
      <c r="D82" s="65">
        <v>37420</v>
      </c>
      <c r="E82" s="65">
        <v>38433</v>
      </c>
      <c r="F82" s="45">
        <f t="shared" si="2"/>
        <v>1.0270710849812934</v>
      </c>
    </row>
    <row r="83" spans="1:6" s="2" customFormat="1" ht="16.5" customHeight="1">
      <c r="A83" s="36"/>
      <c r="B83" s="32"/>
      <c r="C83" s="6" t="s">
        <v>18</v>
      </c>
      <c r="D83" s="65">
        <v>0</v>
      </c>
      <c r="E83" s="65">
        <v>16</v>
      </c>
      <c r="F83" s="52" t="s">
        <v>50</v>
      </c>
    </row>
    <row r="84" spans="1:6" s="2" customFormat="1" ht="27.75" customHeight="1">
      <c r="A84" s="36"/>
      <c r="B84" s="32"/>
      <c r="C84" s="6" t="s">
        <v>47</v>
      </c>
      <c r="D84" s="65">
        <v>56133</v>
      </c>
      <c r="E84" s="65">
        <v>56133</v>
      </c>
      <c r="F84" s="45">
        <f>SUM(E84/D84)</f>
        <v>1</v>
      </c>
    </row>
    <row r="85" spans="1:6" s="2" customFormat="1" ht="12.75">
      <c r="A85" s="36"/>
      <c r="B85" s="32"/>
      <c r="C85" s="6"/>
      <c r="D85" s="65"/>
      <c r="E85" s="65"/>
      <c r="F85" s="46"/>
    </row>
    <row r="86" spans="1:6" s="8" customFormat="1" ht="40.5" customHeight="1">
      <c r="A86" s="29"/>
      <c r="B86" s="18">
        <v>75618</v>
      </c>
      <c r="C86" s="5" t="s">
        <v>34</v>
      </c>
      <c r="D86" s="38">
        <f>SUM(D87:D88)</f>
        <v>114322</v>
      </c>
      <c r="E86" s="38">
        <f>SUM(E87:E88)</f>
        <v>112143</v>
      </c>
      <c r="F86" s="39">
        <f>SUM(E86/D86)</f>
        <v>0.9809398016129879</v>
      </c>
    </row>
    <row r="87" spans="1:6" s="2" customFormat="1" ht="12.75">
      <c r="A87" s="36"/>
      <c r="B87" s="32"/>
      <c r="C87" s="6" t="s">
        <v>35</v>
      </c>
      <c r="D87" s="65">
        <v>25000</v>
      </c>
      <c r="E87" s="65">
        <v>22570</v>
      </c>
      <c r="F87" s="46">
        <f>SUM(E87/D87)</f>
        <v>0.9028</v>
      </c>
    </row>
    <row r="88" spans="1:6" s="2" customFormat="1" ht="13.5" customHeight="1">
      <c r="A88" s="36"/>
      <c r="B88" s="32"/>
      <c r="C88" s="6" t="s">
        <v>45</v>
      </c>
      <c r="D88" s="65">
        <v>89322</v>
      </c>
      <c r="E88" s="65">
        <v>89573</v>
      </c>
      <c r="F88" s="46">
        <f>SUM(E88/D88)</f>
        <v>1.002810057992432</v>
      </c>
    </row>
    <row r="89" spans="1:6" s="2" customFormat="1" ht="12.75">
      <c r="A89" s="36"/>
      <c r="B89" s="32"/>
      <c r="C89" s="6"/>
      <c r="D89" s="65"/>
      <c r="E89" s="65"/>
      <c r="F89" s="46"/>
    </row>
    <row r="90" spans="1:6" s="8" customFormat="1" ht="12.75">
      <c r="A90" s="29"/>
      <c r="B90" s="18">
        <v>75619</v>
      </c>
      <c r="C90" s="5" t="s">
        <v>36</v>
      </c>
      <c r="D90" s="38">
        <f>SUM(D91:D91)</f>
        <v>15413</v>
      </c>
      <c r="E90" s="38">
        <f>SUM(E91:E91)</f>
        <v>15413</v>
      </c>
      <c r="F90" s="44">
        <f>SUM(E90/D90)</f>
        <v>1</v>
      </c>
    </row>
    <row r="91" spans="1:6" s="2" customFormat="1" ht="12.75">
      <c r="A91" s="36"/>
      <c r="B91" s="32"/>
      <c r="C91" s="6" t="s">
        <v>37</v>
      </c>
      <c r="D91" s="65">
        <v>15413</v>
      </c>
      <c r="E91" s="65">
        <v>15413</v>
      </c>
      <c r="F91" s="46">
        <f>SUM(E91/D91)</f>
        <v>1</v>
      </c>
    </row>
    <row r="92" spans="1:6" s="2" customFormat="1" ht="12.75">
      <c r="A92" s="36"/>
      <c r="B92" s="32"/>
      <c r="C92" s="6"/>
      <c r="D92" s="65"/>
      <c r="E92" s="65"/>
      <c r="F92" s="46"/>
    </row>
    <row r="93" spans="1:6" s="8" customFormat="1" ht="28.5" customHeight="1">
      <c r="A93" s="29"/>
      <c r="B93" s="18">
        <v>75621</v>
      </c>
      <c r="C93" s="5" t="s">
        <v>38</v>
      </c>
      <c r="D93" s="38">
        <f>SUM(D94:D95)</f>
        <v>2227392</v>
      </c>
      <c r="E93" s="38">
        <f>SUM(E94:E95)</f>
        <v>2193747</v>
      </c>
      <c r="F93" s="39">
        <f>SUM(E93/D93)</f>
        <v>0.9848948905266788</v>
      </c>
    </row>
    <row r="94" spans="1:6" s="2" customFormat="1" ht="13.5" customHeight="1">
      <c r="A94" s="36"/>
      <c r="B94" s="32"/>
      <c r="C94" s="6" t="s">
        <v>39</v>
      </c>
      <c r="D94" s="65">
        <v>2155392</v>
      </c>
      <c r="E94" s="65">
        <v>2107852</v>
      </c>
      <c r="F94" s="46">
        <f>SUM(E94/D94)</f>
        <v>0.977943687273591</v>
      </c>
    </row>
    <row r="95" spans="1:6" s="2" customFormat="1" ht="13.5" customHeight="1">
      <c r="A95" s="36"/>
      <c r="B95" s="32"/>
      <c r="C95" s="6" t="s">
        <v>40</v>
      </c>
      <c r="D95" s="65">
        <v>72000</v>
      </c>
      <c r="E95" s="65">
        <v>85895</v>
      </c>
      <c r="F95" s="45">
        <f>SUM(E95/D95)</f>
        <v>1.192986111111111</v>
      </c>
    </row>
    <row r="96" spans="1:6" s="2" customFormat="1" ht="13.5" customHeight="1" thickBot="1">
      <c r="A96" s="138"/>
      <c r="B96" s="126"/>
      <c r="C96" s="95"/>
      <c r="D96" s="96"/>
      <c r="E96" s="96"/>
      <c r="F96" s="99"/>
    </row>
    <row r="97" spans="1:6" s="3" customFormat="1" ht="15.75" customHeight="1" thickBot="1">
      <c r="A97" s="89">
        <v>758</v>
      </c>
      <c r="B97" s="90"/>
      <c r="C97" s="91" t="s">
        <v>6</v>
      </c>
      <c r="D97" s="116">
        <f>SUM(D99+D104+D107+D102)</f>
        <v>2187907</v>
      </c>
      <c r="E97" s="93">
        <f>SUM(E99+E102+E104+E107)</f>
        <v>2188201</v>
      </c>
      <c r="F97" s="105">
        <f>SUM(E97/D97)</f>
        <v>1.0001343749985716</v>
      </c>
    </row>
    <row r="98" spans="1:6" s="2" customFormat="1" ht="12.75">
      <c r="A98" s="34"/>
      <c r="B98" s="27"/>
      <c r="C98" s="31"/>
      <c r="D98" s="117"/>
      <c r="E98" s="117"/>
      <c r="F98" s="118"/>
    </row>
    <row r="99" spans="1:6" s="8" customFormat="1" ht="27" customHeight="1">
      <c r="A99" s="29"/>
      <c r="B99" s="18">
        <v>75801</v>
      </c>
      <c r="C99" s="5" t="s">
        <v>61</v>
      </c>
      <c r="D99" s="38">
        <f>SUM(D100)</f>
        <v>2150836</v>
      </c>
      <c r="E99" s="38">
        <f>SUM(E100)</f>
        <v>2150836</v>
      </c>
      <c r="F99" s="39">
        <f>SUM(E99/D99)</f>
        <v>1</v>
      </c>
    </row>
    <row r="100" spans="1:6" s="2" customFormat="1" ht="12.75">
      <c r="A100" s="36"/>
      <c r="B100" s="32"/>
      <c r="C100" s="6" t="s">
        <v>41</v>
      </c>
      <c r="D100" s="65">
        <v>2150836</v>
      </c>
      <c r="E100" s="65">
        <v>2150836</v>
      </c>
      <c r="F100" s="46">
        <f>SUM(E100/D100)</f>
        <v>1</v>
      </c>
    </row>
    <row r="101" spans="1:6" s="2" customFormat="1" ht="12.75">
      <c r="A101" s="36"/>
      <c r="B101" s="32"/>
      <c r="C101" s="6"/>
      <c r="D101" s="65"/>
      <c r="E101" s="65"/>
      <c r="F101" s="46"/>
    </row>
    <row r="102" spans="1:6" s="2" customFormat="1" ht="25.5">
      <c r="A102" s="36"/>
      <c r="B102" s="18">
        <v>75802</v>
      </c>
      <c r="C102" s="5" t="s">
        <v>104</v>
      </c>
      <c r="D102" s="38">
        <f>SUM(D103)</f>
        <v>15501</v>
      </c>
      <c r="E102" s="38">
        <f>SUM(E103)</f>
        <v>15501</v>
      </c>
      <c r="F102" s="39">
        <f>SUM(E102/D102)</f>
        <v>1</v>
      </c>
    </row>
    <row r="103" spans="1:6" s="2" customFormat="1" ht="12.75">
      <c r="A103" s="36"/>
      <c r="B103" s="32"/>
      <c r="C103" s="6" t="s">
        <v>105</v>
      </c>
      <c r="D103" s="65">
        <v>15501</v>
      </c>
      <c r="E103" s="65">
        <v>15501</v>
      </c>
      <c r="F103" s="46">
        <f>SUM(E103/D103)</f>
        <v>1</v>
      </c>
    </row>
    <row r="104" spans="1:6" s="2" customFormat="1" ht="16.5" customHeight="1">
      <c r="A104" s="36"/>
      <c r="B104" s="130">
        <v>75805</v>
      </c>
      <c r="C104" s="10" t="s">
        <v>42</v>
      </c>
      <c r="D104" s="69">
        <f>SUM(D105)</f>
        <v>8880</v>
      </c>
      <c r="E104" s="69">
        <f>SUM(E105)</f>
        <v>8880</v>
      </c>
      <c r="F104" s="44">
        <f>SUM(E104/D104)</f>
        <v>1</v>
      </c>
    </row>
    <row r="105" spans="1:6" s="2" customFormat="1" ht="12.75">
      <c r="A105" s="36"/>
      <c r="B105" s="32"/>
      <c r="C105" s="6" t="s">
        <v>41</v>
      </c>
      <c r="D105" s="65">
        <v>8880</v>
      </c>
      <c r="E105" s="65">
        <v>8880</v>
      </c>
      <c r="F105" s="46">
        <f>SUM(E105/D105)</f>
        <v>1</v>
      </c>
    </row>
    <row r="106" spans="1:8" s="2" customFormat="1" ht="12.75">
      <c r="A106" s="36"/>
      <c r="B106" s="32"/>
      <c r="C106" s="6"/>
      <c r="D106" s="65"/>
      <c r="E106" s="65"/>
      <c r="F106" s="46"/>
      <c r="H106" s="2" t="s">
        <v>12</v>
      </c>
    </row>
    <row r="107" spans="1:6" s="2" customFormat="1" ht="12.75">
      <c r="A107" s="36"/>
      <c r="B107" s="18">
        <v>75814</v>
      </c>
      <c r="C107" s="5" t="s">
        <v>43</v>
      </c>
      <c r="D107" s="38">
        <f>SUM(D108:D111)</f>
        <v>12690</v>
      </c>
      <c r="E107" s="38">
        <f>SUM(E111+E110+E109+E108)</f>
        <v>12984</v>
      </c>
      <c r="F107" s="44">
        <f>SUM(E107/D107)</f>
        <v>1.0231678486997635</v>
      </c>
    </row>
    <row r="108" spans="1:6" s="2" customFormat="1" ht="12.75">
      <c r="A108" s="36"/>
      <c r="B108" s="18"/>
      <c r="C108" s="6" t="s">
        <v>29</v>
      </c>
      <c r="D108" s="65">
        <v>0</v>
      </c>
      <c r="E108" s="65">
        <v>-748</v>
      </c>
      <c r="F108" s="53" t="s">
        <v>50</v>
      </c>
    </row>
    <row r="109" spans="1:6" s="2" customFormat="1" ht="12.75">
      <c r="A109" s="36"/>
      <c r="B109" s="18"/>
      <c r="C109" s="6" t="s">
        <v>33</v>
      </c>
      <c r="D109" s="65">
        <v>0</v>
      </c>
      <c r="E109" s="65">
        <v>-247</v>
      </c>
      <c r="F109" s="53" t="s">
        <v>50</v>
      </c>
    </row>
    <row r="110" spans="1:6" s="2" customFormat="1" ht="25.5">
      <c r="A110" s="36"/>
      <c r="B110" s="18"/>
      <c r="C110" s="6" t="s">
        <v>79</v>
      </c>
      <c r="D110" s="65">
        <v>0</v>
      </c>
      <c r="E110" s="65">
        <v>-67</v>
      </c>
      <c r="F110" s="53" t="s">
        <v>50</v>
      </c>
    </row>
    <row r="111" spans="1:6" s="2" customFormat="1" ht="12.75">
      <c r="A111" s="36"/>
      <c r="B111" s="32"/>
      <c r="C111" s="6" t="s">
        <v>4</v>
      </c>
      <c r="D111" s="65">
        <v>12690</v>
      </c>
      <c r="E111" s="65">
        <v>14046</v>
      </c>
      <c r="F111" s="46">
        <f>SUM(E111/D111)</f>
        <v>1.1068557919621749</v>
      </c>
    </row>
    <row r="112" spans="1:8" s="2" customFormat="1" ht="13.5" thickBot="1">
      <c r="A112" s="139"/>
      <c r="B112" s="127"/>
      <c r="C112" s="30"/>
      <c r="D112" s="66"/>
      <c r="E112" s="66"/>
      <c r="F112" s="41"/>
      <c r="H112" s="2" t="s">
        <v>12</v>
      </c>
    </row>
    <row r="113" s="3" customFormat="1" ht="15" customHeight="1"/>
    <row r="114" spans="1:6" s="3" customFormat="1" ht="15" customHeight="1">
      <c r="A114" s="23"/>
      <c r="B114" s="24"/>
      <c r="C114" s="25"/>
      <c r="D114" s="79"/>
      <c r="E114" s="70"/>
      <c r="F114" s="54"/>
    </row>
    <row r="115" spans="1:6" s="3" customFormat="1" ht="15" customHeight="1">
      <c r="A115" s="23"/>
      <c r="B115" s="24"/>
      <c r="C115" s="25"/>
      <c r="D115" s="79"/>
      <c r="E115" s="70"/>
      <c r="F115" s="54"/>
    </row>
    <row r="116" spans="1:6" s="3" customFormat="1" ht="15" customHeight="1">
      <c r="A116" s="23"/>
      <c r="B116" s="24"/>
      <c r="C116" s="25"/>
      <c r="D116" s="79"/>
      <c r="E116" s="70"/>
      <c r="F116" s="54"/>
    </row>
    <row r="117" spans="1:6" s="3" customFormat="1" ht="15" customHeight="1" thickBot="1">
      <c r="A117" s="23"/>
      <c r="B117" s="24"/>
      <c r="C117" s="25"/>
      <c r="D117" s="79"/>
      <c r="E117" s="70"/>
      <c r="F117" s="54"/>
    </row>
    <row r="118" spans="1:6" s="3" customFormat="1" ht="15" customHeight="1" thickBot="1">
      <c r="A118" s="89">
        <v>801</v>
      </c>
      <c r="B118" s="90"/>
      <c r="C118" s="91" t="s">
        <v>44</v>
      </c>
      <c r="D118" s="119">
        <f>SUM(D120+D123+D126+D129)</f>
        <v>69800</v>
      </c>
      <c r="E118" s="93">
        <f>SUM(E120+E123+E126+E129)</f>
        <v>69794</v>
      </c>
      <c r="F118" s="94">
        <f>SUM(E118/D118)</f>
        <v>0.9999140401146132</v>
      </c>
    </row>
    <row r="119" spans="1:6" s="3" customFormat="1" ht="15" customHeight="1">
      <c r="A119" s="34"/>
      <c r="B119" s="27"/>
      <c r="C119" s="35"/>
      <c r="D119" s="122"/>
      <c r="E119" s="71"/>
      <c r="F119" s="55"/>
    </row>
    <row r="120" spans="1:6" s="3" customFormat="1" ht="15" customHeight="1">
      <c r="A120" s="112"/>
      <c r="B120" s="113">
        <v>80101</v>
      </c>
      <c r="C120" s="120" t="s">
        <v>7</v>
      </c>
      <c r="D120" s="121">
        <f>SUM(D121)</f>
        <v>2282</v>
      </c>
      <c r="E120" s="100">
        <f>SUM(E121)</f>
        <v>2276</v>
      </c>
      <c r="F120" s="88">
        <f>SUM(E120/D120)</f>
        <v>0.9973707274320771</v>
      </c>
    </row>
    <row r="121" spans="1:6" s="2" customFormat="1" ht="38.25">
      <c r="A121" s="29"/>
      <c r="B121" s="18"/>
      <c r="C121" s="6" t="s">
        <v>62</v>
      </c>
      <c r="D121" s="65">
        <v>2282</v>
      </c>
      <c r="E121" s="65">
        <v>2276</v>
      </c>
      <c r="F121" s="56">
        <f>SUM(E121/D121)</f>
        <v>0.9973707274320771</v>
      </c>
    </row>
    <row r="122" spans="1:6" s="2" customFormat="1" ht="12.75">
      <c r="A122" s="29"/>
      <c r="B122" s="18"/>
      <c r="C122" s="6"/>
      <c r="D122" s="65"/>
      <c r="E122" s="65"/>
      <c r="F122" s="56"/>
    </row>
    <row r="123" spans="1:6" s="8" customFormat="1" ht="12.75">
      <c r="A123" s="29"/>
      <c r="B123" s="18">
        <v>80104</v>
      </c>
      <c r="C123" s="5" t="s">
        <v>81</v>
      </c>
      <c r="D123" s="38">
        <f>SUM(D124)</f>
        <v>63000</v>
      </c>
      <c r="E123" s="38">
        <f>SUM(E124)</f>
        <v>63000</v>
      </c>
      <c r="F123" s="57">
        <f>SUM(E123/D123)</f>
        <v>1</v>
      </c>
    </row>
    <row r="124" spans="1:6" s="2" customFormat="1" ht="27" customHeight="1">
      <c r="A124" s="29"/>
      <c r="B124" s="18"/>
      <c r="C124" s="6" t="s">
        <v>46</v>
      </c>
      <c r="D124" s="65">
        <v>63000</v>
      </c>
      <c r="E124" s="65">
        <v>63000</v>
      </c>
      <c r="F124" s="56">
        <f>SUM(E124/D124)</f>
        <v>1</v>
      </c>
    </row>
    <row r="125" spans="1:6" s="2" customFormat="1" ht="15" customHeight="1">
      <c r="A125" s="29"/>
      <c r="B125" s="18"/>
      <c r="C125" s="6"/>
      <c r="D125" s="65"/>
      <c r="E125" s="65"/>
      <c r="F125" s="56"/>
    </row>
    <row r="126" spans="1:6" s="2" customFormat="1" ht="15.75" customHeight="1">
      <c r="A126" s="29"/>
      <c r="B126" s="18">
        <v>80113</v>
      </c>
      <c r="C126" s="5" t="s">
        <v>102</v>
      </c>
      <c r="D126" s="38">
        <f>SUM(D127)</f>
        <v>3468</v>
      </c>
      <c r="E126" s="38">
        <f>SUM(E127)</f>
        <v>3468</v>
      </c>
      <c r="F126" s="39">
        <f>SUM(E126/D126)</f>
        <v>1</v>
      </c>
    </row>
    <row r="127" spans="1:6" s="2" customFormat="1" ht="27" customHeight="1">
      <c r="A127" s="29" t="s">
        <v>12</v>
      </c>
      <c r="B127" s="18"/>
      <c r="C127" s="6" t="s">
        <v>62</v>
      </c>
      <c r="D127" s="65">
        <v>3468</v>
      </c>
      <c r="E127" s="65">
        <v>3468</v>
      </c>
      <c r="F127" s="56">
        <f>SUM(E127/D127)</f>
        <v>1</v>
      </c>
    </row>
    <row r="128" spans="1:6" s="2" customFormat="1" ht="16.5" customHeight="1">
      <c r="A128" s="29"/>
      <c r="B128" s="18"/>
      <c r="C128" s="6"/>
      <c r="D128" s="65"/>
      <c r="E128" s="65"/>
      <c r="F128" s="56"/>
    </row>
    <row r="129" spans="1:6" s="2" customFormat="1" ht="15.75" customHeight="1">
      <c r="A129" s="29"/>
      <c r="B129" s="18">
        <v>80195</v>
      </c>
      <c r="C129" s="5" t="s">
        <v>97</v>
      </c>
      <c r="D129" s="38">
        <f>SUM(D130)</f>
        <v>1050</v>
      </c>
      <c r="E129" s="38">
        <f>SUM(E130)</f>
        <v>1050</v>
      </c>
      <c r="F129" s="39">
        <f>SUM(E129/D129)</f>
        <v>1</v>
      </c>
    </row>
    <row r="130" spans="1:6" s="2" customFormat="1" ht="40.5" customHeight="1">
      <c r="A130" s="29"/>
      <c r="B130" s="18"/>
      <c r="C130" s="6" t="s">
        <v>62</v>
      </c>
      <c r="D130" s="65">
        <v>1050</v>
      </c>
      <c r="E130" s="65">
        <v>1050</v>
      </c>
      <c r="F130" s="56">
        <f>SUM(E130/D130)</f>
        <v>1</v>
      </c>
    </row>
    <row r="131" spans="1:6" s="3" customFormat="1" ht="13.5" thickBot="1">
      <c r="A131" s="138"/>
      <c r="B131" s="126"/>
      <c r="C131" s="110"/>
      <c r="D131" s="111"/>
      <c r="E131" s="111"/>
      <c r="F131" s="99"/>
    </row>
    <row r="132" spans="1:6" s="3" customFormat="1" ht="13.5" thickBot="1">
      <c r="A132" s="146">
        <v>852</v>
      </c>
      <c r="B132" s="147"/>
      <c r="C132" s="91" t="s">
        <v>82</v>
      </c>
      <c r="D132" s="116">
        <f>SUM(D134+D138+D141+D148+D150+D154+D157)</f>
        <v>858678</v>
      </c>
      <c r="E132" s="93">
        <f>SUM(E134+E138+E141+E148+E150+E154+E157)</f>
        <v>858554</v>
      </c>
      <c r="F132" s="105">
        <f>SUM(E132/D132)</f>
        <v>0.9998555919681185</v>
      </c>
    </row>
    <row r="133" spans="1:6" s="2" customFormat="1" ht="12.75">
      <c r="A133" s="148"/>
      <c r="B133" s="149"/>
      <c r="C133" s="31"/>
      <c r="D133" s="117"/>
      <c r="E133" s="117"/>
      <c r="F133" s="49"/>
    </row>
    <row r="134" spans="1:6" s="2" customFormat="1" ht="40.5" customHeight="1">
      <c r="A134" s="37"/>
      <c r="B134" s="33">
        <v>85212</v>
      </c>
      <c r="C134" s="5" t="s">
        <v>83</v>
      </c>
      <c r="D134" s="38">
        <f>SUM(D135+D136)</f>
        <v>557624</v>
      </c>
      <c r="E134" s="38">
        <f>SUM(E135+E136)</f>
        <v>557595</v>
      </c>
      <c r="F134" s="39">
        <f>SUM(E134/D134)</f>
        <v>0.9999479936301163</v>
      </c>
    </row>
    <row r="135" spans="1:6" s="2" customFormat="1" ht="53.25" customHeight="1">
      <c r="A135" s="37"/>
      <c r="B135" s="33"/>
      <c r="C135" s="6" t="s">
        <v>84</v>
      </c>
      <c r="D135" s="65">
        <v>551589</v>
      </c>
      <c r="E135" s="65">
        <v>551589</v>
      </c>
      <c r="F135" s="56">
        <f>SUM(E135/D135)</f>
        <v>1</v>
      </c>
    </row>
    <row r="136" spans="1:6" s="2" customFormat="1" ht="51" customHeight="1">
      <c r="A136" s="37"/>
      <c r="B136" s="33"/>
      <c r="C136" s="6" t="s">
        <v>85</v>
      </c>
      <c r="D136" s="65">
        <v>6035</v>
      </c>
      <c r="E136" s="65">
        <v>6006</v>
      </c>
      <c r="F136" s="56">
        <f>SUM(E136/D136)</f>
        <v>0.9951946975973488</v>
      </c>
    </row>
    <row r="137" spans="1:6" s="2" customFormat="1" ht="15" customHeight="1">
      <c r="A137" s="37"/>
      <c r="B137" s="33"/>
      <c r="C137" s="6"/>
      <c r="D137" s="65"/>
      <c r="E137" s="65"/>
      <c r="F137" s="56"/>
    </row>
    <row r="138" spans="1:6" s="8" customFormat="1" ht="40.5" customHeight="1">
      <c r="A138" s="29"/>
      <c r="B138" s="18">
        <v>85213</v>
      </c>
      <c r="C138" s="7" t="s">
        <v>13</v>
      </c>
      <c r="D138" s="38">
        <f>SUM(D139)</f>
        <v>9935</v>
      </c>
      <c r="E138" s="72">
        <f>SUM(E139)</f>
        <v>9935</v>
      </c>
      <c r="F138" s="39">
        <f>SUM(E138/D138)</f>
        <v>1</v>
      </c>
    </row>
    <row r="139" spans="1:6" s="2" customFormat="1" ht="54.75" customHeight="1">
      <c r="A139" s="29"/>
      <c r="B139" s="18"/>
      <c r="C139" s="6" t="s">
        <v>84</v>
      </c>
      <c r="D139" s="65">
        <v>9935</v>
      </c>
      <c r="E139" s="65">
        <v>9935</v>
      </c>
      <c r="F139" s="45">
        <f>SUM(E139/D139)</f>
        <v>1</v>
      </c>
    </row>
    <row r="140" spans="1:6" s="2" customFormat="1" ht="12.75">
      <c r="A140" s="29"/>
      <c r="B140" s="18"/>
      <c r="C140" s="6"/>
      <c r="D140" s="65"/>
      <c r="E140" s="65"/>
      <c r="F140" s="39"/>
    </row>
    <row r="141" spans="1:6" s="8" customFormat="1" ht="27.75" customHeight="1">
      <c r="A141" s="29"/>
      <c r="B141" s="18">
        <v>85214</v>
      </c>
      <c r="C141" s="5" t="s">
        <v>63</v>
      </c>
      <c r="D141" s="38">
        <f>SUM(D143+D142)</f>
        <v>190000</v>
      </c>
      <c r="E141" s="72">
        <f>SUM(E143+E142)</f>
        <v>190000</v>
      </c>
      <c r="F141" s="39">
        <f>SUM(E141/D141)</f>
        <v>1</v>
      </c>
    </row>
    <row r="142" spans="1:6" s="2" customFormat="1" ht="54" customHeight="1">
      <c r="A142" s="36"/>
      <c r="B142" s="32"/>
      <c r="C142" s="6" t="s">
        <v>86</v>
      </c>
      <c r="D142" s="65">
        <v>150000</v>
      </c>
      <c r="E142" s="65">
        <v>150000</v>
      </c>
      <c r="F142" s="45">
        <f>SUM(E142/D142)</f>
        <v>1</v>
      </c>
    </row>
    <row r="143" spans="1:6" s="2" customFormat="1" ht="41.25" customHeight="1" thickBot="1">
      <c r="A143" s="139"/>
      <c r="B143" s="127"/>
      <c r="C143" s="30" t="s">
        <v>99</v>
      </c>
      <c r="D143" s="66">
        <v>40000</v>
      </c>
      <c r="E143" s="66">
        <v>40000</v>
      </c>
      <c r="F143" s="47">
        <f>SUM(E143/D143)</f>
        <v>1</v>
      </c>
    </row>
    <row r="144" spans="1:6" s="2" customFormat="1" ht="12.75">
      <c r="A144" s="140"/>
      <c r="B144" s="128"/>
      <c r="C144" s="26"/>
      <c r="D144" s="67"/>
      <c r="E144" s="67"/>
      <c r="F144" s="51"/>
    </row>
    <row r="145" spans="1:6" s="2" customFormat="1" ht="12.75">
      <c r="A145" s="140"/>
      <c r="B145" s="128"/>
      <c r="C145" s="26"/>
      <c r="D145" s="67"/>
      <c r="E145" s="67"/>
      <c r="F145" s="51"/>
    </row>
    <row r="146" spans="1:6" s="2" customFormat="1" ht="12.75">
      <c r="A146" s="140"/>
      <c r="B146" s="128"/>
      <c r="C146" s="26"/>
      <c r="D146" s="67"/>
      <c r="E146" s="67"/>
      <c r="F146" s="51"/>
    </row>
    <row r="147" spans="1:6" s="2" customFormat="1" ht="13.5" thickBot="1">
      <c r="A147" s="140"/>
      <c r="B147" s="128"/>
      <c r="C147" s="26"/>
      <c r="D147" s="67"/>
      <c r="E147" s="67"/>
      <c r="F147" s="51"/>
    </row>
    <row r="148" spans="1:6" s="8" customFormat="1" ht="15" customHeight="1">
      <c r="A148" s="34"/>
      <c r="B148" s="27">
        <v>85216</v>
      </c>
      <c r="C148" s="31" t="s">
        <v>14</v>
      </c>
      <c r="D148" s="68">
        <f>SUM(D149)</f>
        <v>16127</v>
      </c>
      <c r="E148" s="73">
        <f>E149</f>
        <v>16126</v>
      </c>
      <c r="F148" s="49">
        <f>SUM(E148/D148)</f>
        <v>0.9999379921870155</v>
      </c>
    </row>
    <row r="149" spans="1:6" s="2" customFormat="1" ht="54.75" customHeight="1">
      <c r="A149" s="36"/>
      <c r="B149" s="32"/>
      <c r="C149" s="6" t="s">
        <v>76</v>
      </c>
      <c r="D149" s="65">
        <v>16127</v>
      </c>
      <c r="E149" s="65">
        <v>16126</v>
      </c>
      <c r="F149" s="45">
        <f>SUM(E149/D149)</f>
        <v>0.9999379921870155</v>
      </c>
    </row>
    <row r="150" spans="1:6" s="8" customFormat="1" ht="13.5" customHeight="1">
      <c r="A150" s="29"/>
      <c r="B150" s="18">
        <v>85219</v>
      </c>
      <c r="C150" s="5" t="s">
        <v>64</v>
      </c>
      <c r="D150" s="38">
        <f>SUM(D151:D152)</f>
        <v>71420</v>
      </c>
      <c r="E150" s="72">
        <f>SUM(E152+E151)</f>
        <v>71420</v>
      </c>
      <c r="F150" s="44">
        <f>SUM(E150/D150)</f>
        <v>1</v>
      </c>
    </row>
    <row r="151" spans="1:6" s="2" customFormat="1" ht="51">
      <c r="A151" s="36"/>
      <c r="B151" s="32"/>
      <c r="C151" s="6" t="s">
        <v>87</v>
      </c>
      <c r="D151" s="65">
        <v>23807</v>
      </c>
      <c r="E151" s="65">
        <v>23807</v>
      </c>
      <c r="F151" s="45">
        <f>SUM(E151/D151)</f>
        <v>1</v>
      </c>
    </row>
    <row r="152" spans="1:6" s="2" customFormat="1" ht="38.25">
      <c r="A152" s="36"/>
      <c r="B152" s="32" t="s">
        <v>12</v>
      </c>
      <c r="C152" s="6" t="s">
        <v>93</v>
      </c>
      <c r="D152" s="65">
        <v>47613</v>
      </c>
      <c r="E152" s="65">
        <v>47613</v>
      </c>
      <c r="F152" s="45">
        <f>SUM(E152/D152)</f>
        <v>1</v>
      </c>
    </row>
    <row r="153" spans="1:6" s="2" customFormat="1" ht="12.75">
      <c r="A153" s="36"/>
      <c r="B153" s="32"/>
      <c r="C153" s="6"/>
      <c r="D153" s="65"/>
      <c r="E153" s="65"/>
      <c r="F153" s="46"/>
    </row>
    <row r="154" spans="1:6" s="8" customFormat="1" ht="26.25" customHeight="1">
      <c r="A154" s="29"/>
      <c r="B154" s="18">
        <v>85228</v>
      </c>
      <c r="C154" s="5" t="s">
        <v>65</v>
      </c>
      <c r="D154" s="38">
        <f>SUM(D155)</f>
        <v>7000</v>
      </c>
      <c r="E154" s="38">
        <f>SUM(E155)</f>
        <v>6906</v>
      </c>
      <c r="F154" s="39">
        <f>SUM(E154/D154)</f>
        <v>0.9865714285714285</v>
      </c>
    </row>
    <row r="155" spans="1:6" s="2" customFormat="1" ht="12.75">
      <c r="A155" s="36"/>
      <c r="B155" s="32"/>
      <c r="C155" s="6" t="s">
        <v>48</v>
      </c>
      <c r="D155" s="65">
        <v>7000</v>
      </c>
      <c r="E155" s="65">
        <v>6906</v>
      </c>
      <c r="F155" s="46">
        <f>SUM(E155/D155)</f>
        <v>0.9865714285714285</v>
      </c>
    </row>
    <row r="156" spans="1:6" s="2" customFormat="1" ht="12.75">
      <c r="A156" s="36"/>
      <c r="B156" s="32"/>
      <c r="C156" s="6"/>
      <c r="D156" s="65"/>
      <c r="E156" s="65"/>
      <c r="F156" s="46"/>
    </row>
    <row r="157" spans="1:6" s="2" customFormat="1" ht="12.75">
      <c r="A157" s="36"/>
      <c r="B157" s="18">
        <v>85295</v>
      </c>
      <c r="C157" s="5" t="s">
        <v>8</v>
      </c>
      <c r="D157" s="38">
        <f>SUM(D158)</f>
        <v>6572</v>
      </c>
      <c r="E157" s="38">
        <f>SUM(E158)</f>
        <v>6572</v>
      </c>
      <c r="F157" s="44">
        <f>SUM(E157/D157)</f>
        <v>1</v>
      </c>
    </row>
    <row r="158" spans="1:9" s="2" customFormat="1" ht="38.25">
      <c r="A158" s="36"/>
      <c r="B158" s="18"/>
      <c r="C158" s="6" t="s">
        <v>93</v>
      </c>
      <c r="D158" s="65">
        <v>6572</v>
      </c>
      <c r="E158" s="65">
        <v>6572</v>
      </c>
      <c r="F158" s="45">
        <f>SUM(E158/D158)</f>
        <v>1</v>
      </c>
      <c r="I158" s="2" t="s">
        <v>12</v>
      </c>
    </row>
    <row r="159" spans="1:6" s="2" customFormat="1" ht="13.5" thickBot="1">
      <c r="A159" s="138"/>
      <c r="B159" s="126"/>
      <c r="C159" s="95"/>
      <c r="D159" s="96"/>
      <c r="E159" s="96"/>
      <c r="F159" s="99"/>
    </row>
    <row r="160" spans="1:6" s="2" customFormat="1" ht="13.5" thickBot="1">
      <c r="A160" s="89">
        <v>854</v>
      </c>
      <c r="B160" s="150"/>
      <c r="C160" s="107" t="s">
        <v>9</v>
      </c>
      <c r="D160" s="102">
        <f>SUM(D162+D166)</f>
        <v>15693</v>
      </c>
      <c r="E160" s="151">
        <f>SUM(E162+E166)</f>
        <v>15693</v>
      </c>
      <c r="F160" s="152">
        <f>SUM(E160/D160)</f>
        <v>1</v>
      </c>
    </row>
    <row r="161" spans="1:6" s="2" customFormat="1" ht="12.75">
      <c r="A161" s="112"/>
      <c r="B161" s="129"/>
      <c r="C161" s="85"/>
      <c r="D161" s="87"/>
      <c r="E161" s="87"/>
      <c r="F161" s="101"/>
    </row>
    <row r="162" spans="1:6" s="2" customFormat="1" ht="27" customHeight="1">
      <c r="A162" s="36"/>
      <c r="B162" s="18">
        <v>85412</v>
      </c>
      <c r="C162" s="5" t="s">
        <v>88</v>
      </c>
      <c r="D162" s="38">
        <f>SUM(D163:D164)</f>
        <v>9690</v>
      </c>
      <c r="E162" s="69">
        <f>SUM(E163+E164)</f>
        <v>9690</v>
      </c>
      <c r="F162" s="58">
        <f>SUM(E162/D162)</f>
        <v>1</v>
      </c>
    </row>
    <row r="163" spans="1:6" s="2" customFormat="1" ht="28.5" customHeight="1">
      <c r="A163" s="36"/>
      <c r="B163" s="18"/>
      <c r="C163" s="6" t="s">
        <v>47</v>
      </c>
      <c r="D163" s="65">
        <v>9450</v>
      </c>
      <c r="E163" s="65">
        <v>9450</v>
      </c>
      <c r="F163" s="45">
        <f>SUM(E163/D163)</f>
        <v>1</v>
      </c>
    </row>
    <row r="164" spans="1:6" s="2" customFormat="1" ht="15" customHeight="1">
      <c r="A164" s="36"/>
      <c r="B164" s="18"/>
      <c r="C164" s="6" t="s">
        <v>18</v>
      </c>
      <c r="D164" s="65">
        <v>240</v>
      </c>
      <c r="E164" s="65">
        <v>240</v>
      </c>
      <c r="F164" s="45">
        <f>SUM(E164/D164)</f>
        <v>1</v>
      </c>
    </row>
    <row r="165" spans="1:6" s="2" customFormat="1" ht="13.5" customHeight="1">
      <c r="A165" s="36"/>
      <c r="B165" s="18"/>
      <c r="C165" s="6"/>
      <c r="D165" s="65"/>
      <c r="E165" s="65"/>
      <c r="F165" s="45"/>
    </row>
    <row r="166" spans="1:6" s="2" customFormat="1" ht="13.5" customHeight="1">
      <c r="A166" s="36"/>
      <c r="B166" s="18">
        <v>85415</v>
      </c>
      <c r="C166" s="5" t="s">
        <v>66</v>
      </c>
      <c r="D166" s="38">
        <f>SUM(D167)</f>
        <v>6003</v>
      </c>
      <c r="E166" s="38">
        <f>SUM(E167)</f>
        <v>6003</v>
      </c>
      <c r="F166" s="39">
        <f>SUM(E166/D166)</f>
        <v>1</v>
      </c>
    </row>
    <row r="167" spans="1:6" s="2" customFormat="1" ht="39" customHeight="1">
      <c r="A167" s="36"/>
      <c r="B167" s="18"/>
      <c r="C167" s="6" t="s">
        <v>93</v>
      </c>
      <c r="D167" s="65">
        <v>6003</v>
      </c>
      <c r="E167" s="65">
        <v>6003</v>
      </c>
      <c r="F167" s="45">
        <f>SUM(E167/D167)</f>
        <v>1</v>
      </c>
    </row>
    <row r="168" spans="1:6" s="2" customFormat="1" ht="13.5" customHeight="1" thickBot="1">
      <c r="A168" s="138"/>
      <c r="B168" s="109"/>
      <c r="C168" s="95"/>
      <c r="D168" s="96"/>
      <c r="E168" s="96"/>
      <c r="F168" s="103"/>
    </row>
    <row r="169" spans="1:6" s="3" customFormat="1" ht="14.25" customHeight="1" thickBot="1">
      <c r="A169" s="89">
        <v>900</v>
      </c>
      <c r="B169" s="90"/>
      <c r="C169" s="91" t="s">
        <v>89</v>
      </c>
      <c r="D169" s="93">
        <f>SUM(D171+D175+D178)</f>
        <v>314744</v>
      </c>
      <c r="E169" s="93">
        <f>SUM(E171+E175+E178)</f>
        <v>321592</v>
      </c>
      <c r="F169" s="94">
        <f>SUM(E169/D169)</f>
        <v>1.0217573647154512</v>
      </c>
    </row>
    <row r="170" spans="1:6" s="2" customFormat="1" ht="12.75">
      <c r="A170" s="112"/>
      <c r="B170" s="113"/>
      <c r="C170" s="85"/>
      <c r="D170" s="87"/>
      <c r="E170" s="87"/>
      <c r="F170" s="145"/>
    </row>
    <row r="171" spans="1:6" s="8" customFormat="1" ht="12.75">
      <c r="A171" s="29"/>
      <c r="B171" s="18">
        <v>90003</v>
      </c>
      <c r="C171" s="5" t="s">
        <v>10</v>
      </c>
      <c r="D171" s="38">
        <f>SUM(D172:D173)</f>
        <v>200950</v>
      </c>
      <c r="E171" s="38">
        <f>SUM(E172:E173)</f>
        <v>206554</v>
      </c>
      <c r="F171" s="44">
        <f>SUM(E171/D171)</f>
        <v>1.0278875342124907</v>
      </c>
    </row>
    <row r="172" spans="1:6" s="2" customFormat="1" ht="12.75">
      <c r="A172" s="36"/>
      <c r="B172" s="32"/>
      <c r="C172" s="6" t="s">
        <v>48</v>
      </c>
      <c r="D172" s="65">
        <v>199500</v>
      </c>
      <c r="E172" s="65">
        <v>205039</v>
      </c>
      <c r="F172" s="45">
        <f>SUM(E172/D172)</f>
        <v>1.027764411027569</v>
      </c>
    </row>
    <row r="173" spans="1:6" s="2" customFormat="1" ht="28.5" customHeight="1">
      <c r="A173" s="36"/>
      <c r="B173" s="32"/>
      <c r="C173" s="6" t="s">
        <v>90</v>
      </c>
      <c r="D173" s="65">
        <v>1450</v>
      </c>
      <c r="E173" s="65">
        <v>1515</v>
      </c>
      <c r="F173" s="45">
        <f>SUM(E173/D173)</f>
        <v>1.0448275862068965</v>
      </c>
    </row>
    <row r="174" spans="1:6" s="2" customFormat="1" ht="12.75" customHeight="1">
      <c r="A174" s="36"/>
      <c r="B174" s="32"/>
      <c r="C174" s="6"/>
      <c r="D174" s="65"/>
      <c r="E174" s="65"/>
      <c r="F174" s="45"/>
    </row>
    <row r="175" spans="1:6" s="2" customFormat="1" ht="14.25" customHeight="1">
      <c r="A175" s="36"/>
      <c r="B175" s="18">
        <v>90015</v>
      </c>
      <c r="C175" s="5" t="s">
        <v>91</v>
      </c>
      <c r="D175" s="38">
        <f>SUM(D176)</f>
        <v>50356</v>
      </c>
      <c r="E175" s="38">
        <f>SUM(E176)</f>
        <v>50356</v>
      </c>
      <c r="F175" s="39">
        <f>SUM(E175/D175)</f>
        <v>1</v>
      </c>
    </row>
    <row r="176" spans="1:6" s="2" customFormat="1" ht="51.75" customHeight="1">
      <c r="A176" s="36"/>
      <c r="B176" s="32"/>
      <c r="C176" s="6" t="s">
        <v>92</v>
      </c>
      <c r="D176" s="65">
        <v>50356</v>
      </c>
      <c r="E176" s="65">
        <v>50356</v>
      </c>
      <c r="F176" s="45">
        <f>SUM(E176/D176)</f>
        <v>1</v>
      </c>
    </row>
    <row r="177" spans="1:6" s="2" customFormat="1" ht="12.75" customHeight="1">
      <c r="A177" s="36"/>
      <c r="B177" s="32"/>
      <c r="C177" s="6"/>
      <c r="D177" s="65"/>
      <c r="E177" s="65"/>
      <c r="F177" s="45"/>
    </row>
    <row r="178" spans="1:6" s="2" customFormat="1" ht="12.75">
      <c r="A178" s="36"/>
      <c r="B178" s="18">
        <v>90095</v>
      </c>
      <c r="C178" s="5" t="s">
        <v>8</v>
      </c>
      <c r="D178" s="38">
        <f>SUM(D179+D180)</f>
        <v>63438</v>
      </c>
      <c r="E178" s="38">
        <f>SUM(E179+E180)</f>
        <v>64682</v>
      </c>
      <c r="F178" s="39">
        <f>SUM(E178/D178)</f>
        <v>1.0196096976575555</v>
      </c>
    </row>
    <row r="179" spans="1:6" s="2" customFormat="1" ht="12.75">
      <c r="A179" s="36"/>
      <c r="B179" s="32"/>
      <c r="C179" s="6" t="s">
        <v>18</v>
      </c>
      <c r="D179" s="65">
        <v>27361</v>
      </c>
      <c r="E179" s="65">
        <v>28606</v>
      </c>
      <c r="F179" s="45">
        <f>SUM(E179/D179)</f>
        <v>1.0455027228536968</v>
      </c>
    </row>
    <row r="180" spans="1:6" s="2" customFormat="1" ht="54.75" customHeight="1" thickBot="1">
      <c r="A180" s="139"/>
      <c r="B180" s="127"/>
      <c r="C180" s="30" t="s">
        <v>103</v>
      </c>
      <c r="D180" s="66">
        <v>36077</v>
      </c>
      <c r="E180" s="66">
        <v>36076</v>
      </c>
      <c r="F180" s="47">
        <f>SUM(E180/D180)</f>
        <v>0.9999722815089946</v>
      </c>
    </row>
    <row r="181" spans="1:6" s="2" customFormat="1" ht="14.25" customHeight="1" thickBot="1">
      <c r="A181" s="140"/>
      <c r="B181" s="128"/>
      <c r="C181" s="26"/>
      <c r="D181" s="67"/>
      <c r="E181" s="67"/>
      <c r="F181" s="59"/>
    </row>
    <row r="182" spans="1:6" s="2" customFormat="1" ht="13.5" thickBot="1">
      <c r="A182" s="89">
        <v>921</v>
      </c>
      <c r="B182" s="150"/>
      <c r="C182" s="107" t="s">
        <v>67</v>
      </c>
      <c r="D182" s="102">
        <f>SUM(D187+D191+D184)</f>
        <v>349310</v>
      </c>
      <c r="E182" s="102">
        <f>SUM(E184+E187+E191)</f>
        <v>225453</v>
      </c>
      <c r="F182" s="105">
        <f>SUM(E182/D182)</f>
        <v>0.6454238355615356</v>
      </c>
    </row>
    <row r="183" spans="1:6" s="2" customFormat="1" ht="12.75">
      <c r="A183" s="112"/>
      <c r="B183" s="129"/>
      <c r="C183" s="85"/>
      <c r="D183" s="114"/>
      <c r="E183" s="114"/>
      <c r="F183" s="145"/>
    </row>
    <row r="184" spans="1:6" s="2" customFormat="1" ht="12.75">
      <c r="A184" s="29"/>
      <c r="B184" s="18">
        <v>92116</v>
      </c>
      <c r="C184" s="5" t="s">
        <v>124</v>
      </c>
      <c r="D184" s="38">
        <f>SUM(D185)</f>
        <v>3000</v>
      </c>
      <c r="E184" s="38">
        <f>SUM(E185)</f>
        <v>3000</v>
      </c>
      <c r="F184" s="39">
        <f>SUM(E184/D184)</f>
        <v>1</v>
      </c>
    </row>
    <row r="185" spans="1:6" s="2" customFormat="1" ht="42" customHeight="1">
      <c r="A185" s="29"/>
      <c r="B185" s="32"/>
      <c r="C185" s="6" t="s">
        <v>125</v>
      </c>
      <c r="D185" s="65">
        <v>3000</v>
      </c>
      <c r="E185" s="65">
        <v>3000</v>
      </c>
      <c r="F185" s="45">
        <f>SUM(E185/D185)</f>
        <v>1</v>
      </c>
    </row>
    <row r="186" spans="1:6" s="2" customFormat="1" ht="12.75">
      <c r="A186" s="29"/>
      <c r="B186" s="32"/>
      <c r="C186" s="5"/>
      <c r="D186" s="65"/>
      <c r="E186" s="65"/>
      <c r="F186" s="45"/>
    </row>
    <row r="187" spans="1:6" s="2" customFormat="1" ht="12.75">
      <c r="A187" s="29"/>
      <c r="B187" s="18">
        <v>92120</v>
      </c>
      <c r="C187" s="5" t="s">
        <v>94</v>
      </c>
      <c r="D187" s="38">
        <f>SUM(D188+D189)</f>
        <v>323000</v>
      </c>
      <c r="E187" s="38">
        <f>SUM(E188+E189)</f>
        <v>200000</v>
      </c>
      <c r="F187" s="39">
        <f>SUM(E187/D187)</f>
        <v>0.6191950464396285</v>
      </c>
    </row>
    <row r="188" spans="1:6" s="2" customFormat="1" ht="42" customHeight="1">
      <c r="A188" s="29"/>
      <c r="B188" s="32"/>
      <c r="C188" s="6" t="s">
        <v>95</v>
      </c>
      <c r="D188" s="65">
        <v>200000</v>
      </c>
      <c r="E188" s="65">
        <v>200000</v>
      </c>
      <c r="F188" s="45">
        <f>SUM(E188/D188)</f>
        <v>1</v>
      </c>
    </row>
    <row r="189" spans="1:6" s="2" customFormat="1" ht="44.25" customHeight="1">
      <c r="A189" s="29"/>
      <c r="B189" s="32"/>
      <c r="C189" s="6" t="s">
        <v>107</v>
      </c>
      <c r="D189" s="65">
        <v>123000</v>
      </c>
      <c r="E189" s="65">
        <v>0</v>
      </c>
      <c r="F189" s="45">
        <f>SUM(E189/D189)</f>
        <v>0</v>
      </c>
    </row>
    <row r="190" spans="1:6" s="2" customFormat="1" ht="14.25" customHeight="1">
      <c r="A190" s="29"/>
      <c r="B190" s="32"/>
      <c r="C190" s="6"/>
      <c r="D190" s="65"/>
      <c r="E190" s="65"/>
      <c r="F190" s="45"/>
    </row>
    <row r="191" spans="1:6" s="2" customFormat="1" ht="12.75">
      <c r="A191" s="29"/>
      <c r="B191" s="18">
        <v>92195</v>
      </c>
      <c r="C191" s="5" t="s">
        <v>8</v>
      </c>
      <c r="D191" s="69">
        <f>SUM(D192+D193+D194)</f>
        <v>23310</v>
      </c>
      <c r="E191" s="69">
        <f>SUM(E192+E193+E194)</f>
        <v>22453</v>
      </c>
      <c r="F191" s="39">
        <f>SUM(E191/D191)</f>
        <v>0.9632346632346632</v>
      </c>
    </row>
    <row r="192" spans="1:6" s="2" customFormat="1" ht="25.5">
      <c r="A192" s="29"/>
      <c r="B192" s="18"/>
      <c r="C192" s="6" t="s">
        <v>46</v>
      </c>
      <c r="D192" s="74">
        <v>19750</v>
      </c>
      <c r="E192" s="74">
        <v>18750</v>
      </c>
      <c r="F192" s="45">
        <f>SUM(E192/D192)</f>
        <v>0.9493670886075949</v>
      </c>
    </row>
    <row r="193" spans="1:8" s="2" customFormat="1" ht="14.25" customHeight="1">
      <c r="A193" s="36"/>
      <c r="B193" s="32"/>
      <c r="C193" s="6" t="s">
        <v>18</v>
      </c>
      <c r="D193" s="65">
        <v>2130</v>
      </c>
      <c r="E193" s="65">
        <v>2274</v>
      </c>
      <c r="F193" s="45">
        <f>SUM(E193/D193)</f>
        <v>1.0676056338028168</v>
      </c>
      <c r="H193" s="2" t="s">
        <v>12</v>
      </c>
    </row>
    <row r="194" spans="1:6" s="2" customFormat="1" ht="38.25">
      <c r="A194" s="36"/>
      <c r="B194" s="32"/>
      <c r="C194" s="6" t="s">
        <v>96</v>
      </c>
      <c r="D194" s="65">
        <v>1430</v>
      </c>
      <c r="E194" s="65">
        <v>1429</v>
      </c>
      <c r="F194" s="45">
        <f>SUM(E194/D194)</f>
        <v>0.9993006993006993</v>
      </c>
    </row>
    <row r="195" spans="1:6" s="2" customFormat="1" ht="13.5" thickBot="1">
      <c r="A195" s="138"/>
      <c r="B195" s="126"/>
      <c r="C195" s="95"/>
      <c r="D195" s="96"/>
      <c r="E195" s="96"/>
      <c r="F195" s="103"/>
    </row>
    <row r="196" spans="1:6" s="2" customFormat="1" ht="13.5" thickBot="1">
      <c r="A196" s="89">
        <v>926</v>
      </c>
      <c r="B196" s="90"/>
      <c r="C196" s="107" t="s">
        <v>100</v>
      </c>
      <c r="D196" s="102">
        <f>SUM(D198)</f>
        <v>3343</v>
      </c>
      <c r="E196" s="102">
        <f>SUM(E198)</f>
        <v>3342</v>
      </c>
      <c r="F196" s="105">
        <f>SUM(E196/D196)</f>
        <v>0.9997008674842955</v>
      </c>
    </row>
    <row r="197" spans="1:6" s="2" customFormat="1" ht="12.75">
      <c r="A197" s="142"/>
      <c r="B197" s="129"/>
      <c r="C197" s="106"/>
      <c r="D197" s="87"/>
      <c r="E197" s="87"/>
      <c r="F197" s="104"/>
    </row>
    <row r="198" spans="1:6" s="2" customFormat="1" ht="12.75">
      <c r="A198" s="36"/>
      <c r="B198" s="18">
        <v>92605</v>
      </c>
      <c r="C198" s="5" t="s">
        <v>101</v>
      </c>
      <c r="D198" s="38">
        <f>SUM(D199)</f>
        <v>3343</v>
      </c>
      <c r="E198" s="38">
        <f>SUM(E199)</f>
        <v>3342</v>
      </c>
      <c r="F198" s="39">
        <f>SUM(E198/D198)</f>
        <v>0.9997008674842955</v>
      </c>
    </row>
    <row r="199" spans="1:8" s="2" customFormat="1" ht="12.75">
      <c r="A199" s="36"/>
      <c r="B199" s="32"/>
      <c r="C199" s="6" t="s">
        <v>18</v>
      </c>
      <c r="D199" s="65">
        <v>3343</v>
      </c>
      <c r="E199" s="65">
        <v>3342</v>
      </c>
      <c r="F199" s="45">
        <f>SUM(E199/D199)</f>
        <v>0.9997008674842955</v>
      </c>
      <c r="H199" s="2" t="s">
        <v>12</v>
      </c>
    </row>
    <row r="200" spans="1:6" s="2" customFormat="1" ht="13.5" thickBot="1">
      <c r="A200" s="138"/>
      <c r="B200" s="126"/>
      <c r="C200" s="95"/>
      <c r="D200" s="96"/>
      <c r="E200" s="96"/>
      <c r="F200" s="103"/>
    </row>
    <row r="201" spans="1:6" s="2" customFormat="1" ht="17.25" customHeight="1">
      <c r="A201" s="161"/>
      <c r="B201" s="162"/>
      <c r="C201" s="163" t="s">
        <v>68</v>
      </c>
      <c r="D201" s="164">
        <f>SUM(D13+D18+D25+D35+D46+D55+D64+D97+D118+D132+D160+D169+D182+D196)</f>
        <v>15596354</v>
      </c>
      <c r="E201" s="165">
        <f>SUM(E13+E18+E25+E35+E46+E55+E64+E97+E118+E132+E160+E169+E182+E196)</f>
        <v>15427820.3</v>
      </c>
      <c r="F201" s="166">
        <f>SUM(E201/D201)</f>
        <v>0.9891940321436664</v>
      </c>
    </row>
    <row r="202" spans="1:6" s="2" customFormat="1" ht="14.25" customHeight="1">
      <c r="A202" s="143"/>
      <c r="B202" s="131"/>
      <c r="C202" s="154" t="s">
        <v>131</v>
      </c>
      <c r="D202" s="155">
        <v>1351826</v>
      </c>
      <c r="E202" s="155">
        <v>1051825</v>
      </c>
      <c r="F202" s="156">
        <f>SUM(E202/D202)</f>
        <v>0.7780772081614054</v>
      </c>
    </row>
    <row r="203" spans="1:6" s="2" customFormat="1" ht="15.75" customHeight="1" thickBot="1">
      <c r="A203" s="144"/>
      <c r="B203" s="132"/>
      <c r="C203" s="153" t="s">
        <v>69</v>
      </c>
      <c r="D203" s="40">
        <f>SUM(D201:D202)</f>
        <v>16948180</v>
      </c>
      <c r="E203" s="40">
        <f>SUM(E201:E202)</f>
        <v>16479645.3</v>
      </c>
      <c r="F203" s="41">
        <f>SUM(E203/D203)</f>
        <v>0.9723548664222353</v>
      </c>
    </row>
    <row r="204" spans="1:6" s="2" customFormat="1" ht="12.75">
      <c r="A204" s="133"/>
      <c r="B204" s="169"/>
      <c r="C204" s="4"/>
      <c r="D204" s="177"/>
      <c r="E204" s="178" t="s">
        <v>12</v>
      </c>
      <c r="F204" s="179"/>
    </row>
    <row r="205" spans="1:6" s="2" customFormat="1" ht="12.75">
      <c r="A205" s="133"/>
      <c r="B205" s="169"/>
      <c r="C205" s="4" t="s">
        <v>12</v>
      </c>
      <c r="D205" s="177"/>
      <c r="E205" s="178"/>
      <c r="F205" s="178"/>
    </row>
    <row r="206" spans="1:6" s="2" customFormat="1" ht="12.75">
      <c r="A206" s="133"/>
      <c r="B206" s="169"/>
      <c r="C206" s="4"/>
      <c r="D206" s="177"/>
      <c r="E206" s="178"/>
      <c r="F206" s="178"/>
    </row>
    <row r="207" ht="12.75">
      <c r="D207" s="177"/>
    </row>
    <row r="208" ht="12.75">
      <c r="D208" s="177"/>
    </row>
    <row r="209" ht="12.75">
      <c r="D209" s="177"/>
    </row>
    <row r="210" ht="12.75">
      <c r="D210" s="177"/>
    </row>
    <row r="211" ht="12.75">
      <c r="D211" s="177"/>
    </row>
    <row r="212" ht="12.75">
      <c r="D212" s="177"/>
    </row>
    <row r="213" ht="12.75">
      <c r="D213" s="177"/>
    </row>
  </sheetData>
  <mergeCells count="1">
    <mergeCell ref="A5:F5"/>
  </mergeCells>
  <printOptions/>
  <pageMargins left="0.75" right="0.24" top="0.75" bottom="0.62" header="0.77" footer="0.5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39">
      <selection activeCell="F161" sqref="F161"/>
    </sheetView>
  </sheetViews>
  <sheetFormatPr defaultColWidth="9.00390625" defaultRowHeight="12.75"/>
  <cols>
    <col min="1" max="1" width="5.25390625" style="133" customWidth="1"/>
    <col min="2" max="2" width="8.25390625" style="123" customWidth="1"/>
    <col min="3" max="3" width="46.875" style="4" customWidth="1"/>
    <col min="4" max="4" width="11.25390625" style="75" customWidth="1"/>
    <col min="5" max="5" width="11.375" style="42" customWidth="1"/>
    <col min="6" max="6" width="11.125" style="42" customWidth="1"/>
  </cols>
  <sheetData>
    <row r="1" spans="1:6" ht="44.25" customHeight="1">
      <c r="A1" s="220" t="s">
        <v>166</v>
      </c>
      <c r="B1" s="221"/>
      <c r="C1" s="221"/>
      <c r="D1" s="221"/>
      <c r="E1" s="221"/>
      <c r="F1" s="221"/>
    </row>
    <row r="2" spans="1:5" ht="4.5" customHeight="1" thickBot="1">
      <c r="A2" s="134"/>
      <c r="B2" s="124"/>
      <c r="C2" s="9"/>
      <c r="D2" s="77"/>
      <c r="E2" s="62"/>
    </row>
    <row r="3" spans="1:5" ht="3.75" customHeight="1" hidden="1" thickBot="1">
      <c r="A3" s="135"/>
      <c r="B3" s="125"/>
      <c r="C3" s="21"/>
      <c r="D3" s="22"/>
      <c r="E3" s="63"/>
    </row>
    <row r="4" spans="1:6" s="2" customFormat="1" ht="47.25" customHeight="1">
      <c r="A4" s="157" t="s">
        <v>0</v>
      </c>
      <c r="B4" s="158" t="s">
        <v>70</v>
      </c>
      <c r="C4" s="28" t="s">
        <v>1</v>
      </c>
      <c r="D4" s="78" t="s">
        <v>54</v>
      </c>
      <c r="E4" s="64" t="s">
        <v>167</v>
      </c>
      <c r="F4" s="43" t="s">
        <v>71</v>
      </c>
    </row>
    <row r="5" spans="1:6" s="2" customFormat="1" ht="13.5" thickBot="1">
      <c r="A5" s="136"/>
      <c r="B5" s="109"/>
      <c r="C5" s="95"/>
      <c r="D5" s="96"/>
      <c r="E5" s="96"/>
      <c r="F5" s="97"/>
    </row>
    <row r="6" spans="1:6" s="3" customFormat="1" ht="13.5" thickBot="1">
      <c r="A6" s="89">
        <v>600</v>
      </c>
      <c r="B6" s="90"/>
      <c r="C6" s="91" t="s">
        <v>51</v>
      </c>
      <c r="D6" s="93">
        <f>SUM(D8+D10)</f>
        <v>202000</v>
      </c>
      <c r="E6" s="93">
        <f>SUM(E8+E10)</f>
        <v>72427</v>
      </c>
      <c r="F6" s="94">
        <f>E6/D6</f>
        <v>0.35854950495049503</v>
      </c>
    </row>
    <row r="7" spans="1:6" s="2" customFormat="1" ht="12.75">
      <c r="A7" s="112"/>
      <c r="B7" s="113"/>
      <c r="C7" s="85"/>
      <c r="D7" s="87"/>
      <c r="E7" s="98"/>
      <c r="F7" s="88"/>
    </row>
    <row r="8" spans="1:6" s="8" customFormat="1" ht="12.75">
      <c r="A8" s="137"/>
      <c r="B8" s="18">
        <v>60014</v>
      </c>
      <c r="C8" s="5" t="s">
        <v>72</v>
      </c>
      <c r="D8" s="38">
        <f>SUM(D9)</f>
        <v>140000</v>
      </c>
      <c r="E8" s="38">
        <f>SUM(E9)</f>
        <v>69658</v>
      </c>
      <c r="F8" s="44">
        <f>E8/D8</f>
        <v>0.49755714285714286</v>
      </c>
    </row>
    <row r="9" spans="1:6" s="2" customFormat="1" ht="41.25" customHeight="1">
      <c r="A9" s="137"/>
      <c r="B9" s="167">
        <v>2320</v>
      </c>
      <c r="C9" s="6" t="s">
        <v>49</v>
      </c>
      <c r="D9" s="65">
        <v>140000</v>
      </c>
      <c r="E9" s="65">
        <v>69658</v>
      </c>
      <c r="F9" s="45">
        <f>E9/D9</f>
        <v>0.49755714285714286</v>
      </c>
    </row>
    <row r="10" spans="1:6" s="2" customFormat="1" ht="14.25" customHeight="1">
      <c r="A10" s="137"/>
      <c r="B10" s="18">
        <v>60016</v>
      </c>
      <c r="C10" s="5" t="s">
        <v>52</v>
      </c>
      <c r="D10" s="38">
        <f>SUM(D11:D12)</f>
        <v>62000</v>
      </c>
      <c r="E10" s="38">
        <f>SUM(E11:E12)</f>
        <v>2769</v>
      </c>
      <c r="F10" s="39">
        <f>E10/D10</f>
        <v>0.04466129032258064</v>
      </c>
    </row>
    <row r="11" spans="1:6" s="2" customFormat="1" ht="14.25" customHeight="1">
      <c r="A11" s="137"/>
      <c r="B11" s="167" t="s">
        <v>155</v>
      </c>
      <c r="C11" s="188" t="s">
        <v>19</v>
      </c>
      <c r="D11" s="189">
        <v>2000</v>
      </c>
      <c r="E11" s="189">
        <v>2769</v>
      </c>
      <c r="F11" s="190">
        <f>E11/D11</f>
        <v>1.3845</v>
      </c>
    </row>
    <row r="12" spans="1:6" s="2" customFormat="1" ht="67.5" customHeight="1">
      <c r="A12" s="137"/>
      <c r="B12" s="167">
        <v>6291</v>
      </c>
      <c r="C12" s="6" t="s">
        <v>134</v>
      </c>
      <c r="D12" s="65">
        <v>60000</v>
      </c>
      <c r="E12" s="65">
        <v>0</v>
      </c>
      <c r="F12" s="45">
        <f>E12/D12</f>
        <v>0</v>
      </c>
    </row>
    <row r="13" spans="1:6" s="2" customFormat="1" ht="13.5" thickBot="1">
      <c r="A13" s="136"/>
      <c r="B13" s="109"/>
      <c r="C13" s="95"/>
      <c r="D13" s="96"/>
      <c r="E13" s="83"/>
      <c r="F13" s="99"/>
    </row>
    <row r="14" spans="1:6" s="3" customFormat="1" ht="12.75" customHeight="1" thickBot="1">
      <c r="A14" s="89">
        <v>700</v>
      </c>
      <c r="B14" s="90"/>
      <c r="C14" s="91" t="s">
        <v>3</v>
      </c>
      <c r="D14" s="93">
        <f>SUM(D16)</f>
        <v>613063</v>
      </c>
      <c r="E14" s="102">
        <f>SUM(E16)</f>
        <v>499370</v>
      </c>
      <c r="F14" s="94">
        <f>SUM(F16)</f>
        <v>0.8145492388221113</v>
      </c>
    </row>
    <row r="15" spans="1:6" s="2" customFormat="1" ht="12.75">
      <c r="A15" s="112"/>
      <c r="B15" s="113"/>
      <c r="C15" s="85"/>
      <c r="D15" s="87"/>
      <c r="E15" s="100"/>
      <c r="F15" s="101"/>
    </row>
    <row r="16" spans="1:6" s="8" customFormat="1" ht="12.75" customHeight="1">
      <c r="A16" s="29"/>
      <c r="B16" s="18">
        <v>70005</v>
      </c>
      <c r="C16" s="5" t="s">
        <v>11</v>
      </c>
      <c r="D16" s="38">
        <f>SUM(D17:D21)</f>
        <v>613063</v>
      </c>
      <c r="E16" s="38">
        <f>SUM(E17:E21)</f>
        <v>499370</v>
      </c>
      <c r="F16" s="44">
        <f aca="true" t="shared" si="0" ref="F16:F21">SUM(E16/D16)</f>
        <v>0.8145492388221113</v>
      </c>
    </row>
    <row r="17" spans="1:6" s="2" customFormat="1" ht="27" customHeight="1">
      <c r="A17" s="36"/>
      <c r="B17" s="32" t="s">
        <v>152</v>
      </c>
      <c r="C17" s="6" t="s">
        <v>16</v>
      </c>
      <c r="D17" s="189">
        <v>22000</v>
      </c>
      <c r="E17" s="189">
        <v>21970</v>
      </c>
      <c r="F17" s="45">
        <f t="shared" si="0"/>
        <v>0.9986363636363637</v>
      </c>
    </row>
    <row r="18" spans="1:6" s="2" customFormat="1" ht="56.25" customHeight="1">
      <c r="A18" s="36"/>
      <c r="B18" s="32" t="s">
        <v>153</v>
      </c>
      <c r="C18" s="6" t="s">
        <v>17</v>
      </c>
      <c r="D18" s="189">
        <v>10000</v>
      </c>
      <c r="E18" s="189">
        <v>8990</v>
      </c>
      <c r="F18" s="45">
        <f t="shared" si="0"/>
        <v>0.899</v>
      </c>
    </row>
    <row r="19" spans="1:6" s="2" customFormat="1" ht="25.5">
      <c r="A19" s="36"/>
      <c r="B19" s="32" t="s">
        <v>154</v>
      </c>
      <c r="C19" s="6" t="s">
        <v>135</v>
      </c>
      <c r="D19" s="189">
        <v>228500</v>
      </c>
      <c r="E19" s="189">
        <v>118100</v>
      </c>
      <c r="F19" s="45">
        <f t="shared" si="0"/>
        <v>0.5168490153172867</v>
      </c>
    </row>
    <row r="20" spans="1:6" s="2" customFormat="1" ht="28.5" customHeight="1">
      <c r="A20" s="36"/>
      <c r="B20" s="32" t="s">
        <v>150</v>
      </c>
      <c r="C20" s="6" t="s">
        <v>74</v>
      </c>
      <c r="D20" s="189">
        <v>1000</v>
      </c>
      <c r="E20" s="189">
        <v>1253</v>
      </c>
      <c r="F20" s="45">
        <f t="shared" si="0"/>
        <v>1.253</v>
      </c>
    </row>
    <row r="21" spans="1:6" s="2" customFormat="1" ht="12.75" customHeight="1">
      <c r="A21" s="36"/>
      <c r="B21" s="32" t="s">
        <v>151</v>
      </c>
      <c r="C21" s="6" t="s">
        <v>18</v>
      </c>
      <c r="D21" s="189">
        <v>351563</v>
      </c>
      <c r="E21" s="189">
        <v>349057</v>
      </c>
      <c r="F21" s="45">
        <f t="shared" si="0"/>
        <v>0.9928718323600606</v>
      </c>
    </row>
    <row r="22" spans="1:6" s="2" customFormat="1" ht="12.75" customHeight="1" thickBot="1">
      <c r="A22" s="138"/>
      <c r="B22" s="126"/>
      <c r="C22" s="95"/>
      <c r="D22" s="191"/>
      <c r="E22" s="191"/>
      <c r="F22" s="103"/>
    </row>
    <row r="23" spans="1:6" s="2" customFormat="1" ht="12.75" customHeight="1" thickBot="1">
      <c r="A23" s="196">
        <v>710</v>
      </c>
      <c r="B23" s="197"/>
      <c r="C23" s="198" t="s">
        <v>136</v>
      </c>
      <c r="D23" s="199">
        <f>SUM(D25)</f>
        <v>0</v>
      </c>
      <c r="E23" s="199">
        <f>SUM(E25)</f>
        <v>38</v>
      </c>
      <c r="F23" s="200" t="s">
        <v>50</v>
      </c>
    </row>
    <row r="24" spans="1:6" s="2" customFormat="1" ht="12.75" customHeight="1">
      <c r="A24" s="201"/>
      <c r="B24" s="202"/>
      <c r="C24" s="203"/>
      <c r="D24" s="204"/>
      <c r="E24" s="204"/>
      <c r="F24" s="205"/>
    </row>
    <row r="25" spans="1:6" s="2" customFormat="1" ht="12.75" customHeight="1">
      <c r="A25" s="215"/>
      <c r="B25" s="206">
        <v>71014</v>
      </c>
      <c r="C25" s="207" t="s">
        <v>137</v>
      </c>
      <c r="D25" s="208">
        <f>SUM(D26)</f>
        <v>0</v>
      </c>
      <c r="E25" s="208">
        <f>SUM(E26)</f>
        <v>38</v>
      </c>
      <c r="F25" s="216" t="s">
        <v>50</v>
      </c>
    </row>
    <row r="26" spans="1:6" s="2" customFormat="1" ht="12.75" customHeight="1">
      <c r="A26" s="192"/>
      <c r="B26" s="193" t="s">
        <v>151</v>
      </c>
      <c r="C26" s="6" t="s">
        <v>18</v>
      </c>
      <c r="D26" s="195">
        <v>0</v>
      </c>
      <c r="E26" s="195">
        <v>38</v>
      </c>
      <c r="F26" s="216" t="s">
        <v>50</v>
      </c>
    </row>
    <row r="27" spans="1:6" s="2" customFormat="1" ht="13.5" thickBot="1">
      <c r="A27" s="138"/>
      <c r="B27" s="126"/>
      <c r="C27" s="95"/>
      <c r="D27" s="96"/>
      <c r="E27" s="96"/>
      <c r="F27" s="103"/>
    </row>
    <row r="28" spans="1:6" s="3" customFormat="1" ht="13.5" thickBot="1">
      <c r="A28" s="89">
        <v>750</v>
      </c>
      <c r="B28" s="90"/>
      <c r="C28" s="91" t="s">
        <v>5</v>
      </c>
      <c r="D28" s="93">
        <f>SUM(D30+D33)</f>
        <v>95216</v>
      </c>
      <c r="E28" s="93">
        <f>SUM(E30+E33)</f>
        <v>42870</v>
      </c>
      <c r="F28" s="105">
        <f>SUM(E28/D28)</f>
        <v>0.45023945555368844</v>
      </c>
    </row>
    <row r="29" spans="1:6" s="2" customFormat="1" ht="12.75">
      <c r="A29" s="112"/>
      <c r="B29" s="113"/>
      <c r="C29" s="85"/>
      <c r="D29" s="87"/>
      <c r="E29" s="87"/>
      <c r="F29" s="104"/>
    </row>
    <row r="30" spans="1:6" s="8" customFormat="1" ht="14.25" customHeight="1">
      <c r="A30" s="29"/>
      <c r="B30" s="18">
        <v>75011</v>
      </c>
      <c r="C30" s="5" t="s">
        <v>58</v>
      </c>
      <c r="D30" s="38">
        <f>SUM(D31)</f>
        <v>49216</v>
      </c>
      <c r="E30" s="38">
        <f>SUM(E31)</f>
        <v>24808</v>
      </c>
      <c r="F30" s="39">
        <f aca="true" t="shared" si="1" ref="F30:F38">SUM(E30/D30)</f>
        <v>0.5040637191157347</v>
      </c>
    </row>
    <row r="31" spans="1:6" s="2" customFormat="1" ht="57" customHeight="1">
      <c r="A31" s="138"/>
      <c r="B31" s="126">
        <v>2010</v>
      </c>
      <c r="C31" s="95" t="s">
        <v>130</v>
      </c>
      <c r="D31" s="96">
        <v>49216</v>
      </c>
      <c r="E31" s="96">
        <v>24808</v>
      </c>
      <c r="F31" s="103">
        <f t="shared" si="1"/>
        <v>0.5040637191157347</v>
      </c>
    </row>
    <row r="32" spans="1:6" s="2" customFormat="1" ht="10.5" customHeight="1">
      <c r="A32" s="36"/>
      <c r="B32" s="32"/>
      <c r="C32" s="6"/>
      <c r="D32" s="65"/>
      <c r="E32" s="65"/>
      <c r="F32" s="45"/>
    </row>
    <row r="33" spans="1:6" s="2" customFormat="1" ht="13.5" customHeight="1">
      <c r="A33" s="36"/>
      <c r="B33" s="18">
        <v>75023</v>
      </c>
      <c r="C33" s="5" t="s">
        <v>75</v>
      </c>
      <c r="D33" s="38">
        <f>SUM(D34:D38)</f>
        <v>46000</v>
      </c>
      <c r="E33" s="38">
        <f>SUM(E34:E38)</f>
        <v>18062</v>
      </c>
      <c r="F33" s="39">
        <f>SUM(E33/D33)</f>
        <v>0.39265217391304347</v>
      </c>
    </row>
    <row r="34" spans="1:6" s="2" customFormat="1" ht="12.75">
      <c r="A34" s="142"/>
      <c r="B34" s="129" t="s">
        <v>141</v>
      </c>
      <c r="C34" s="106" t="s">
        <v>22</v>
      </c>
      <c r="D34" s="87">
        <v>0</v>
      </c>
      <c r="E34" s="87">
        <v>24</v>
      </c>
      <c r="F34" s="104" t="s">
        <v>50</v>
      </c>
    </row>
    <row r="35" spans="1:6" s="2" customFormat="1" ht="12.75">
      <c r="A35" s="36"/>
      <c r="B35" s="32" t="s">
        <v>155</v>
      </c>
      <c r="C35" s="6" t="s">
        <v>19</v>
      </c>
      <c r="D35" s="65">
        <v>5000</v>
      </c>
      <c r="E35" s="65">
        <v>2720</v>
      </c>
      <c r="F35" s="45">
        <f t="shared" si="1"/>
        <v>0.544</v>
      </c>
    </row>
    <row r="36" spans="1:6" s="2" customFormat="1" ht="25.5">
      <c r="A36" s="36"/>
      <c r="B36" s="32" t="s">
        <v>148</v>
      </c>
      <c r="C36" s="6" t="s">
        <v>46</v>
      </c>
      <c r="D36" s="65">
        <v>500</v>
      </c>
      <c r="E36" s="65">
        <v>470</v>
      </c>
      <c r="F36" s="45">
        <f t="shared" si="1"/>
        <v>0.94</v>
      </c>
    </row>
    <row r="37" spans="1:6" s="2" customFormat="1" ht="12.75">
      <c r="A37" s="138"/>
      <c r="B37" s="126" t="s">
        <v>151</v>
      </c>
      <c r="C37" s="95" t="s">
        <v>138</v>
      </c>
      <c r="D37" s="96">
        <v>40000</v>
      </c>
      <c r="E37" s="96">
        <v>14309</v>
      </c>
      <c r="F37" s="45">
        <f t="shared" si="1"/>
        <v>0.357725</v>
      </c>
    </row>
    <row r="38" spans="1:6" s="2" customFormat="1" ht="41.25" customHeight="1">
      <c r="A38" s="36"/>
      <c r="B38" s="32">
        <v>2360</v>
      </c>
      <c r="C38" s="6" t="s">
        <v>139</v>
      </c>
      <c r="D38" s="65">
        <v>500</v>
      </c>
      <c r="E38" s="65">
        <v>539</v>
      </c>
      <c r="F38" s="45">
        <f t="shared" si="1"/>
        <v>1.078</v>
      </c>
    </row>
    <row r="39" spans="1:6" s="2" customFormat="1" ht="13.5" thickBot="1">
      <c r="A39" s="192"/>
      <c r="B39" s="193"/>
      <c r="C39" s="194"/>
      <c r="D39" s="209"/>
      <c r="E39" s="209"/>
      <c r="F39" s="210"/>
    </row>
    <row r="40" spans="1:6" s="3" customFormat="1" ht="26.25" customHeight="1" thickBot="1">
      <c r="A40" s="89">
        <v>751</v>
      </c>
      <c r="B40" s="90"/>
      <c r="C40" s="91" t="s">
        <v>59</v>
      </c>
      <c r="D40" s="93">
        <f>SUM(D42)</f>
        <v>2100</v>
      </c>
      <c r="E40" s="93">
        <f>SUM(E42)</f>
        <v>1050</v>
      </c>
      <c r="F40" s="94">
        <f>SUM(E40/D40)</f>
        <v>0.5</v>
      </c>
    </row>
    <row r="41" spans="1:6" s="2" customFormat="1" ht="12.75">
      <c r="A41" s="112"/>
      <c r="B41" s="113"/>
      <c r="C41" s="85"/>
      <c r="D41" s="87"/>
      <c r="E41" s="87"/>
      <c r="F41" s="101"/>
    </row>
    <row r="42" spans="1:6" s="8" customFormat="1" ht="27.75" customHeight="1">
      <c r="A42" s="29"/>
      <c r="B42" s="18">
        <v>75101</v>
      </c>
      <c r="C42" s="5" t="s">
        <v>60</v>
      </c>
      <c r="D42" s="38">
        <f>SUM(D43)</f>
        <v>2100</v>
      </c>
      <c r="E42" s="38">
        <f>SUM(E43)</f>
        <v>1050</v>
      </c>
      <c r="F42" s="39">
        <f>SUM(E42/D42)</f>
        <v>0.5</v>
      </c>
    </row>
    <row r="43" spans="1:9" s="2" customFormat="1" ht="55.5" customHeight="1">
      <c r="A43" s="29"/>
      <c r="B43" s="167">
        <v>2010</v>
      </c>
      <c r="C43" s="6" t="s">
        <v>76</v>
      </c>
      <c r="D43" s="65">
        <v>2100</v>
      </c>
      <c r="E43" s="65">
        <v>1050</v>
      </c>
      <c r="F43" s="45">
        <f>SUM(E43/D43)</f>
        <v>0.5</v>
      </c>
      <c r="I43" s="2" t="s">
        <v>12</v>
      </c>
    </row>
    <row r="44" spans="1:6" s="3" customFormat="1" ht="13.5" thickBot="1">
      <c r="A44" s="108"/>
      <c r="B44" s="109"/>
      <c r="C44" s="110"/>
      <c r="D44" s="111"/>
      <c r="E44" s="111"/>
      <c r="F44" s="103"/>
    </row>
    <row r="45" spans="1:6" s="2" customFormat="1" ht="26.25" customHeight="1" thickBot="1">
      <c r="A45" s="89">
        <v>754</v>
      </c>
      <c r="B45" s="90"/>
      <c r="C45" s="107" t="s">
        <v>20</v>
      </c>
      <c r="D45" s="115">
        <f>SUM(D47+D50)</f>
        <v>20996</v>
      </c>
      <c r="E45" s="102">
        <f>SUM(E47+E50)</f>
        <v>10172</v>
      </c>
      <c r="F45" s="105">
        <f>SUM(E45/D45)</f>
        <v>0.48447323299676126</v>
      </c>
    </row>
    <row r="46" spans="1:6" s="2" customFormat="1" ht="12.75">
      <c r="A46" s="112"/>
      <c r="B46" s="113"/>
      <c r="C46" s="85"/>
      <c r="D46" s="114"/>
      <c r="E46" s="87"/>
      <c r="F46" s="101"/>
    </row>
    <row r="47" spans="1:6" s="8" customFormat="1" ht="12.75">
      <c r="A47" s="29"/>
      <c r="B47" s="18">
        <v>75414</v>
      </c>
      <c r="C47" s="5" t="s">
        <v>53</v>
      </c>
      <c r="D47" s="38">
        <f>SUM(D48)</f>
        <v>15996</v>
      </c>
      <c r="E47" s="38">
        <f>SUM(E48)</f>
        <v>8506</v>
      </c>
      <c r="F47" s="44">
        <f>SUM(E47/D47)</f>
        <v>0.5317579394848713</v>
      </c>
    </row>
    <row r="48" spans="1:6" s="2" customFormat="1" ht="41.25" customHeight="1">
      <c r="A48" s="29"/>
      <c r="B48" s="167">
        <v>2320</v>
      </c>
      <c r="C48" s="6" t="s">
        <v>49</v>
      </c>
      <c r="D48" s="65">
        <v>15996</v>
      </c>
      <c r="E48" s="65">
        <v>8506</v>
      </c>
      <c r="F48" s="45">
        <f>SUM(E48/D48)</f>
        <v>0.5317579394848713</v>
      </c>
    </row>
    <row r="49" spans="1:6" s="2" customFormat="1" ht="12.75">
      <c r="A49" s="29"/>
      <c r="B49" s="18"/>
      <c r="C49" s="6"/>
      <c r="D49" s="65"/>
      <c r="E49" s="65"/>
      <c r="F49" s="46"/>
    </row>
    <row r="50" spans="1:6" s="8" customFormat="1" ht="12.75">
      <c r="A50" s="29"/>
      <c r="B50" s="18">
        <v>75416</v>
      </c>
      <c r="C50" s="5" t="s">
        <v>21</v>
      </c>
      <c r="D50" s="38">
        <f>SUM(D51:D51)</f>
        <v>5000</v>
      </c>
      <c r="E50" s="38">
        <f>SUM(E51:E51)</f>
        <v>1666</v>
      </c>
      <c r="F50" s="44">
        <f>SUM(E50/D50)</f>
        <v>0.3332</v>
      </c>
    </row>
    <row r="51" spans="1:6" s="2" customFormat="1" ht="14.25" customHeight="1">
      <c r="A51" s="29"/>
      <c r="B51" s="167" t="s">
        <v>141</v>
      </c>
      <c r="C51" s="6" t="s">
        <v>22</v>
      </c>
      <c r="D51" s="65">
        <v>5000</v>
      </c>
      <c r="E51" s="65">
        <v>1666</v>
      </c>
      <c r="F51" s="46">
        <f>SUM(E51/D51)</f>
        <v>0.3332</v>
      </c>
    </row>
    <row r="52" spans="1:6" s="2" customFormat="1" ht="13.5" thickBot="1">
      <c r="A52" s="108"/>
      <c r="B52" s="109"/>
      <c r="C52" s="95"/>
      <c r="D52" s="96"/>
      <c r="E52" s="96"/>
      <c r="F52" s="99"/>
    </row>
    <row r="53" spans="1:6" s="3" customFormat="1" ht="57.75" customHeight="1" thickBot="1">
      <c r="A53" s="89">
        <v>756</v>
      </c>
      <c r="B53" s="90"/>
      <c r="C53" s="91" t="s">
        <v>78</v>
      </c>
      <c r="D53" s="116">
        <f>SUM(D55+D59+D78+D82+D85+D65)</f>
        <v>11671740</v>
      </c>
      <c r="E53" s="116">
        <f>SUM(E55+E59+E78+E82+E85+E65)</f>
        <v>5730141</v>
      </c>
      <c r="F53" s="94">
        <f>SUM(E53/D53)</f>
        <v>0.4909414534593814</v>
      </c>
    </row>
    <row r="54" spans="1:6" s="2" customFormat="1" ht="12.75">
      <c r="A54" s="112"/>
      <c r="B54" s="113"/>
      <c r="C54" s="85"/>
      <c r="D54" s="87"/>
      <c r="E54" s="87"/>
      <c r="F54" s="101"/>
    </row>
    <row r="55" spans="1:6" s="8" customFormat="1" ht="27" customHeight="1">
      <c r="A55" s="29"/>
      <c r="B55" s="18">
        <v>75601</v>
      </c>
      <c r="C55" s="5" t="s">
        <v>23</v>
      </c>
      <c r="D55" s="38">
        <f>SUM(D56:D57)</f>
        <v>20000</v>
      </c>
      <c r="E55" s="38">
        <f>SUM(E56+E57)</f>
        <v>13705</v>
      </c>
      <c r="F55" s="39">
        <f>SUM(E55/D55)</f>
        <v>0.68525</v>
      </c>
    </row>
    <row r="56" spans="1:6" s="2" customFormat="1" ht="27.75" customHeight="1">
      <c r="A56" s="36"/>
      <c r="B56" s="32" t="s">
        <v>156</v>
      </c>
      <c r="C56" s="6" t="s">
        <v>24</v>
      </c>
      <c r="D56" s="65">
        <v>20000</v>
      </c>
      <c r="E56" s="65">
        <v>13696</v>
      </c>
      <c r="F56" s="45">
        <f>SUM(E56/D56)</f>
        <v>0.6848</v>
      </c>
    </row>
    <row r="57" spans="1:6" s="2" customFormat="1" ht="29.25" customHeight="1">
      <c r="A57" s="138"/>
      <c r="B57" s="126" t="s">
        <v>150</v>
      </c>
      <c r="C57" s="95" t="s">
        <v>79</v>
      </c>
      <c r="D57" s="96">
        <v>0</v>
      </c>
      <c r="E57" s="96">
        <v>9</v>
      </c>
      <c r="F57" s="103" t="s">
        <v>50</v>
      </c>
    </row>
    <row r="58" spans="1:6" s="2" customFormat="1" ht="12.75">
      <c r="A58" s="36"/>
      <c r="B58" s="32"/>
      <c r="C58" s="6"/>
      <c r="D58" s="65"/>
      <c r="E58" s="65"/>
      <c r="F58" s="46"/>
    </row>
    <row r="59" spans="1:6" s="8" customFormat="1" ht="54" customHeight="1">
      <c r="A59" s="112"/>
      <c r="B59" s="113">
        <v>75615</v>
      </c>
      <c r="C59" s="85" t="s">
        <v>80</v>
      </c>
      <c r="D59" s="114">
        <f>SUM(D60:D63)</f>
        <v>8350970</v>
      </c>
      <c r="E59" s="114">
        <f>SUM(E60:E63)</f>
        <v>4152766</v>
      </c>
      <c r="F59" s="145">
        <f>E59/D59</f>
        <v>0.49727947771336745</v>
      </c>
    </row>
    <row r="60" spans="1:6" s="2" customFormat="1" ht="13.5" customHeight="1">
      <c r="A60" s="36"/>
      <c r="B60" s="32" t="s">
        <v>157</v>
      </c>
      <c r="C60" s="6" t="s">
        <v>25</v>
      </c>
      <c r="D60" s="65">
        <v>8319880</v>
      </c>
      <c r="E60" s="65">
        <v>4148998</v>
      </c>
      <c r="F60" s="46">
        <f>SUM(E60/D60)</f>
        <v>0.4986848368005308</v>
      </c>
    </row>
    <row r="61" spans="1:6" s="2" customFormat="1" ht="12.75">
      <c r="A61" s="36"/>
      <c r="B61" s="32" t="s">
        <v>158</v>
      </c>
      <c r="C61" s="6" t="s">
        <v>26</v>
      </c>
      <c r="D61" s="65">
        <v>4090</v>
      </c>
      <c r="E61" s="65">
        <v>2646</v>
      </c>
      <c r="F61" s="46">
        <f aca="true" t="shared" si="2" ref="F61:F139">SUM(E61/D61)</f>
        <v>0.6469437652811736</v>
      </c>
    </row>
    <row r="62" spans="1:6" s="2" customFormat="1" ht="12.75">
      <c r="A62" s="36"/>
      <c r="B62" s="32" t="s">
        <v>159</v>
      </c>
      <c r="C62" s="6" t="s">
        <v>33</v>
      </c>
      <c r="D62" s="65">
        <v>7000</v>
      </c>
      <c r="E62" s="65">
        <v>-1</v>
      </c>
      <c r="F62" s="46">
        <f t="shared" si="2"/>
        <v>-0.00014285714285714287</v>
      </c>
    </row>
    <row r="63" spans="1:6" s="2" customFormat="1" ht="27.75" customHeight="1">
      <c r="A63" s="36"/>
      <c r="B63" s="32" t="s">
        <v>150</v>
      </c>
      <c r="C63" s="6" t="s">
        <v>79</v>
      </c>
      <c r="D63" s="65">
        <v>20000</v>
      </c>
      <c r="E63" s="65">
        <v>1123</v>
      </c>
      <c r="F63" s="45">
        <f t="shared" si="2"/>
        <v>0.05615</v>
      </c>
    </row>
    <row r="64" spans="1:6" s="2" customFormat="1" ht="12.75">
      <c r="A64" s="36"/>
      <c r="B64" s="32"/>
      <c r="C64" s="6"/>
      <c r="D64" s="65"/>
      <c r="E64" s="65"/>
      <c r="F64" s="45"/>
    </row>
    <row r="65" spans="1:6" s="2" customFormat="1" ht="51">
      <c r="A65" s="36"/>
      <c r="B65" s="206">
        <v>75616</v>
      </c>
      <c r="C65" s="207" t="s">
        <v>140</v>
      </c>
      <c r="D65" s="208">
        <f>SUM(D66:D76)</f>
        <v>758736</v>
      </c>
      <c r="E65" s="208">
        <f>SUM(E66:E76)</f>
        <v>479370</v>
      </c>
      <c r="F65" s="45">
        <f>E65/D65</f>
        <v>0.6318007844625799</v>
      </c>
    </row>
    <row r="66" spans="1:6" s="2" customFormat="1" ht="12.75">
      <c r="A66" s="36"/>
      <c r="B66" s="32" t="s">
        <v>157</v>
      </c>
      <c r="C66" s="6" t="s">
        <v>25</v>
      </c>
      <c r="D66" s="65">
        <v>506595</v>
      </c>
      <c r="E66" s="65">
        <v>284138</v>
      </c>
      <c r="F66" s="45">
        <f>E66/D66</f>
        <v>0.5608780189303092</v>
      </c>
    </row>
    <row r="67" spans="1:6" s="2" customFormat="1" ht="12.75">
      <c r="A67" s="36"/>
      <c r="B67" s="32" t="s">
        <v>160</v>
      </c>
      <c r="C67" s="6" t="s">
        <v>27</v>
      </c>
      <c r="D67" s="65">
        <v>50000</v>
      </c>
      <c r="E67" s="65">
        <v>39510</v>
      </c>
      <c r="F67" s="45">
        <f aca="true" t="shared" si="3" ref="F67:F76">E67/D67</f>
        <v>0.7902</v>
      </c>
    </row>
    <row r="68" spans="1:6" s="2" customFormat="1" ht="12.75">
      <c r="A68" s="36"/>
      <c r="B68" s="32" t="s">
        <v>161</v>
      </c>
      <c r="C68" s="6" t="s">
        <v>28</v>
      </c>
      <c r="D68" s="65">
        <v>7000</v>
      </c>
      <c r="E68" s="65">
        <v>5942</v>
      </c>
      <c r="F68" s="45">
        <f t="shared" si="3"/>
        <v>0.8488571428571429</v>
      </c>
    </row>
    <row r="69" spans="1:6" s="2" customFormat="1" ht="12.75">
      <c r="A69" s="36"/>
      <c r="B69" s="32" t="s">
        <v>158</v>
      </c>
      <c r="C69" s="6" t="s">
        <v>26</v>
      </c>
      <c r="D69" s="65">
        <v>55910</v>
      </c>
      <c r="E69" s="65">
        <v>18602</v>
      </c>
      <c r="F69" s="45">
        <f t="shared" si="3"/>
        <v>0.3327132892148095</v>
      </c>
    </row>
    <row r="70" spans="1:6" s="2" customFormat="1" ht="12.75">
      <c r="A70" s="36"/>
      <c r="B70" s="32" t="s">
        <v>162</v>
      </c>
      <c r="C70" s="6" t="s">
        <v>29</v>
      </c>
      <c r="D70" s="65">
        <v>10000</v>
      </c>
      <c r="E70" s="65">
        <v>14260</v>
      </c>
      <c r="F70" s="45">
        <f t="shared" si="3"/>
        <v>1.426</v>
      </c>
    </row>
    <row r="71" spans="1:6" s="2" customFormat="1" ht="12.75">
      <c r="A71" s="36"/>
      <c r="B71" s="32" t="s">
        <v>163</v>
      </c>
      <c r="C71" s="6" t="s">
        <v>30</v>
      </c>
      <c r="D71" s="65">
        <v>5000</v>
      </c>
      <c r="E71" s="65">
        <v>2119</v>
      </c>
      <c r="F71" s="45">
        <f t="shared" si="3"/>
        <v>0.4238</v>
      </c>
    </row>
    <row r="72" spans="1:6" s="2" customFormat="1" ht="12.75">
      <c r="A72" s="36"/>
      <c r="B72" s="32" t="s">
        <v>164</v>
      </c>
      <c r="C72" s="6" t="s">
        <v>31</v>
      </c>
      <c r="D72" s="65">
        <v>26000</v>
      </c>
      <c r="E72" s="65">
        <v>11873</v>
      </c>
      <c r="F72" s="45">
        <f t="shared" si="3"/>
        <v>0.45665384615384613</v>
      </c>
    </row>
    <row r="73" spans="1:6" s="2" customFormat="1" ht="25.5">
      <c r="A73" s="36"/>
      <c r="B73" s="32" t="s">
        <v>165</v>
      </c>
      <c r="C73" s="6" t="s">
        <v>32</v>
      </c>
      <c r="D73" s="65">
        <v>6030</v>
      </c>
      <c r="E73" s="65">
        <v>4950</v>
      </c>
      <c r="F73" s="45">
        <f t="shared" si="3"/>
        <v>0.8208955223880597</v>
      </c>
    </row>
    <row r="74" spans="1:6" s="2" customFormat="1" ht="12.75">
      <c r="A74" s="36"/>
      <c r="B74" s="32" t="s">
        <v>159</v>
      </c>
      <c r="C74" s="6" t="s">
        <v>33</v>
      </c>
      <c r="D74" s="65">
        <v>28000</v>
      </c>
      <c r="E74" s="65">
        <v>39391</v>
      </c>
      <c r="F74" s="45">
        <f t="shared" si="3"/>
        <v>1.4068214285714287</v>
      </c>
    </row>
    <row r="75" spans="1:6" s="2" customFormat="1" ht="27.75" customHeight="1">
      <c r="A75" s="36"/>
      <c r="B75" s="32" t="s">
        <v>150</v>
      </c>
      <c r="C75" s="6" t="s">
        <v>79</v>
      </c>
      <c r="D75" s="65">
        <v>10000</v>
      </c>
      <c r="E75" s="65">
        <v>4384</v>
      </c>
      <c r="F75" s="45">
        <f t="shared" si="3"/>
        <v>0.4384</v>
      </c>
    </row>
    <row r="76" spans="1:6" s="2" customFormat="1" ht="27.75" customHeight="1">
      <c r="A76" s="36"/>
      <c r="B76" s="32">
        <v>2440</v>
      </c>
      <c r="C76" s="6" t="s">
        <v>47</v>
      </c>
      <c r="D76" s="65">
        <v>54201</v>
      </c>
      <c r="E76" s="65">
        <v>54201</v>
      </c>
      <c r="F76" s="45">
        <f t="shared" si="3"/>
        <v>1</v>
      </c>
    </row>
    <row r="77" spans="1:6" s="2" customFormat="1" ht="12.75">
      <c r="A77" s="36"/>
      <c r="B77" s="32"/>
      <c r="C77" s="6"/>
      <c r="D77" s="65"/>
      <c r="E77" s="65"/>
      <c r="F77" s="46"/>
    </row>
    <row r="78" spans="1:6" s="8" customFormat="1" ht="40.5" customHeight="1">
      <c r="A78" s="29"/>
      <c r="B78" s="18">
        <v>75618</v>
      </c>
      <c r="C78" s="5" t="s">
        <v>34</v>
      </c>
      <c r="D78" s="38">
        <f>SUM(D79:D80)</f>
        <v>95461</v>
      </c>
      <c r="E78" s="38">
        <f>SUM(E79:E80)</f>
        <v>83585</v>
      </c>
      <c r="F78" s="39">
        <f t="shared" si="2"/>
        <v>0.8755931741758415</v>
      </c>
    </row>
    <row r="79" spans="1:6" s="2" customFormat="1" ht="12.75">
      <c r="A79" s="36"/>
      <c r="B79" s="32" t="s">
        <v>142</v>
      </c>
      <c r="C79" s="6" t="s">
        <v>35</v>
      </c>
      <c r="D79" s="65">
        <v>15461</v>
      </c>
      <c r="E79" s="65">
        <v>10719</v>
      </c>
      <c r="F79" s="46">
        <f t="shared" si="2"/>
        <v>0.6932928012418343</v>
      </c>
    </row>
    <row r="80" spans="1:6" s="2" customFormat="1" ht="13.5" customHeight="1">
      <c r="A80" s="36"/>
      <c r="B80" s="32" t="s">
        <v>143</v>
      </c>
      <c r="C80" s="6" t="s">
        <v>45</v>
      </c>
      <c r="D80" s="65">
        <v>80000</v>
      </c>
      <c r="E80" s="65">
        <v>72866</v>
      </c>
      <c r="F80" s="46">
        <f t="shared" si="2"/>
        <v>0.910825</v>
      </c>
    </row>
    <row r="81" spans="1:6" s="2" customFormat="1" ht="12.75">
      <c r="A81" s="36"/>
      <c r="B81" s="32"/>
      <c r="C81" s="6"/>
      <c r="D81" s="65"/>
      <c r="E81" s="65"/>
      <c r="F81" s="46"/>
    </row>
    <row r="82" spans="1:6" s="8" customFormat="1" ht="12.75">
      <c r="A82" s="29"/>
      <c r="B82" s="18">
        <v>75619</v>
      </c>
      <c r="C82" s="5" t="s">
        <v>36</v>
      </c>
      <c r="D82" s="38">
        <f>SUM(D83:D83)</f>
        <v>13500</v>
      </c>
      <c r="E82" s="38">
        <f>SUM(E83:E83)</f>
        <v>12429</v>
      </c>
      <c r="F82" s="44">
        <f t="shared" si="2"/>
        <v>0.9206666666666666</v>
      </c>
    </row>
    <row r="83" spans="1:6" s="2" customFormat="1" ht="12.75">
      <c r="A83" s="36"/>
      <c r="B83" s="32" t="s">
        <v>144</v>
      </c>
      <c r="C83" s="6" t="s">
        <v>37</v>
      </c>
      <c r="D83" s="65">
        <v>13500</v>
      </c>
      <c r="E83" s="65">
        <v>12429</v>
      </c>
      <c r="F83" s="46">
        <f t="shared" si="2"/>
        <v>0.9206666666666666</v>
      </c>
    </row>
    <row r="84" spans="1:6" s="2" customFormat="1" ht="12.75">
      <c r="A84" s="36"/>
      <c r="B84" s="32"/>
      <c r="C84" s="6"/>
      <c r="D84" s="65"/>
      <c r="E84" s="65"/>
      <c r="F84" s="46"/>
    </row>
    <row r="85" spans="1:6" s="8" customFormat="1" ht="28.5" customHeight="1">
      <c r="A85" s="29"/>
      <c r="B85" s="18">
        <v>75621</v>
      </c>
      <c r="C85" s="5" t="s">
        <v>38</v>
      </c>
      <c r="D85" s="38">
        <f>SUM(D86:D87)</f>
        <v>2433073</v>
      </c>
      <c r="E85" s="38">
        <f>SUM(E86:E87)</f>
        <v>988286</v>
      </c>
      <c r="F85" s="39">
        <f t="shared" si="2"/>
        <v>0.4061883881001515</v>
      </c>
    </row>
    <row r="86" spans="1:6" s="2" customFormat="1" ht="13.5" customHeight="1">
      <c r="A86" s="36"/>
      <c r="B86" s="32" t="s">
        <v>145</v>
      </c>
      <c r="C86" s="6" t="s">
        <v>39</v>
      </c>
      <c r="D86" s="65">
        <v>2363073</v>
      </c>
      <c r="E86" s="65">
        <v>1017934</v>
      </c>
      <c r="F86" s="46">
        <f t="shared" si="2"/>
        <v>0.4307670562864541</v>
      </c>
    </row>
    <row r="87" spans="1:6" s="2" customFormat="1" ht="13.5" customHeight="1">
      <c r="A87" s="36"/>
      <c r="B87" s="32" t="s">
        <v>146</v>
      </c>
      <c r="C87" s="6" t="s">
        <v>40</v>
      </c>
      <c r="D87" s="65">
        <v>70000</v>
      </c>
      <c r="E87" s="65">
        <v>-29648</v>
      </c>
      <c r="F87" s="45">
        <f t="shared" si="2"/>
        <v>-0.42354285714285717</v>
      </c>
    </row>
    <row r="88" spans="1:6" s="2" customFormat="1" ht="13.5" customHeight="1" thickBot="1">
      <c r="A88" s="138"/>
      <c r="B88" s="126"/>
      <c r="C88" s="95"/>
      <c r="D88" s="96"/>
      <c r="E88" s="96"/>
      <c r="F88" s="99"/>
    </row>
    <row r="89" spans="1:6" s="3" customFormat="1" ht="15.75" customHeight="1" thickBot="1">
      <c r="A89" s="89">
        <v>758</v>
      </c>
      <c r="B89" s="90"/>
      <c r="C89" s="91" t="s">
        <v>6</v>
      </c>
      <c r="D89" s="116">
        <f>SUM(D91+D94)</f>
        <v>2219678</v>
      </c>
      <c r="E89" s="116">
        <f>SUM(E91+E94)</f>
        <v>1386306</v>
      </c>
      <c r="F89" s="105">
        <f t="shared" si="2"/>
        <v>0.6245527504439833</v>
      </c>
    </row>
    <row r="90" spans="1:6" s="2" customFormat="1" ht="12.75">
      <c r="A90" s="34"/>
      <c r="B90" s="27"/>
      <c r="C90" s="31"/>
      <c r="D90" s="117"/>
      <c r="E90" s="117"/>
      <c r="F90" s="118"/>
    </row>
    <row r="91" spans="1:6" s="8" customFormat="1" ht="27" customHeight="1">
      <c r="A91" s="29"/>
      <c r="B91" s="18">
        <v>75801</v>
      </c>
      <c r="C91" s="5" t="s">
        <v>61</v>
      </c>
      <c r="D91" s="38">
        <f>SUM(D92)</f>
        <v>2204678</v>
      </c>
      <c r="E91" s="38">
        <f>SUM(E92)</f>
        <v>1356728</v>
      </c>
      <c r="F91" s="39">
        <f t="shared" si="2"/>
        <v>0.6153860110183891</v>
      </c>
    </row>
    <row r="92" spans="1:6" s="2" customFormat="1" ht="12.75">
      <c r="A92" s="36"/>
      <c r="B92" s="32">
        <v>2920</v>
      </c>
      <c r="C92" s="6" t="s">
        <v>41</v>
      </c>
      <c r="D92" s="65">
        <v>2204678</v>
      </c>
      <c r="E92" s="65">
        <v>1356728</v>
      </c>
      <c r="F92" s="46">
        <f t="shared" si="2"/>
        <v>0.6153860110183891</v>
      </c>
    </row>
    <row r="93" spans="1:6" s="2" customFormat="1" ht="12.75">
      <c r="A93" s="36"/>
      <c r="B93" s="32"/>
      <c r="C93" s="6"/>
      <c r="D93" s="65"/>
      <c r="E93" s="65"/>
      <c r="F93" s="46"/>
    </row>
    <row r="94" spans="1:6" s="2" customFormat="1" ht="12.75">
      <c r="A94" s="36"/>
      <c r="B94" s="18">
        <v>75814</v>
      </c>
      <c r="C94" s="5" t="s">
        <v>43</v>
      </c>
      <c r="D94" s="38">
        <f>SUM(D95:D95)</f>
        <v>15000</v>
      </c>
      <c r="E94" s="38">
        <f>SUM(E95:E95)</f>
        <v>29578</v>
      </c>
      <c r="F94" s="44">
        <f t="shared" si="2"/>
        <v>1.9718666666666667</v>
      </c>
    </row>
    <row r="95" spans="1:6" s="2" customFormat="1" ht="12.75">
      <c r="A95" s="36"/>
      <c r="B95" s="32" t="s">
        <v>147</v>
      </c>
      <c r="C95" s="6" t="s">
        <v>4</v>
      </c>
      <c r="D95" s="65">
        <v>15000</v>
      </c>
      <c r="E95" s="65">
        <v>29578</v>
      </c>
      <c r="F95" s="46">
        <f t="shared" si="2"/>
        <v>1.9718666666666667</v>
      </c>
    </row>
    <row r="96" spans="1:8" s="2" customFormat="1" ht="13.5" thickBot="1">
      <c r="A96" s="139"/>
      <c r="B96" s="127"/>
      <c r="C96" s="30"/>
      <c r="D96" s="66"/>
      <c r="E96" s="66"/>
      <c r="F96" s="41"/>
      <c r="H96" s="2" t="s">
        <v>12</v>
      </c>
    </row>
    <row r="97" spans="1:6" s="3" customFormat="1" ht="15" customHeight="1" thickBot="1">
      <c r="A97" s="89">
        <v>801</v>
      </c>
      <c r="B97" s="90"/>
      <c r="C97" s="91" t="s">
        <v>44</v>
      </c>
      <c r="D97" s="119">
        <f>SUM(D99+D102)</f>
        <v>62253</v>
      </c>
      <c r="E97" s="119">
        <f>SUM(E99+E102)</f>
        <v>30013</v>
      </c>
      <c r="F97" s="94">
        <f>SUM(E97/D97)</f>
        <v>0.4821133118082663</v>
      </c>
    </row>
    <row r="98" spans="1:6" s="3" customFormat="1" ht="15" customHeight="1">
      <c r="A98" s="34"/>
      <c r="B98" s="27"/>
      <c r="C98" s="35"/>
      <c r="D98" s="122"/>
      <c r="E98" s="71"/>
      <c r="F98" s="55"/>
    </row>
    <row r="99" spans="1:6" s="3" customFormat="1" ht="15" customHeight="1">
      <c r="A99" s="112"/>
      <c r="B99" s="113">
        <v>80101</v>
      </c>
      <c r="C99" s="120" t="s">
        <v>7</v>
      </c>
      <c r="D99" s="121">
        <f>SUM(D100)</f>
        <v>2253</v>
      </c>
      <c r="E99" s="100">
        <f>SUM(E100)</f>
        <v>2253</v>
      </c>
      <c r="F99" s="88">
        <f t="shared" si="2"/>
        <v>1</v>
      </c>
    </row>
    <row r="100" spans="1:6" s="2" customFormat="1" ht="38.25">
      <c r="A100" s="29"/>
      <c r="B100" s="167">
        <v>2030</v>
      </c>
      <c r="C100" s="6" t="s">
        <v>62</v>
      </c>
      <c r="D100" s="65">
        <v>2253</v>
      </c>
      <c r="E100" s="65">
        <v>2253</v>
      </c>
      <c r="F100" s="56">
        <f t="shared" si="2"/>
        <v>1</v>
      </c>
    </row>
    <row r="101" spans="1:6" s="2" customFormat="1" ht="12.75">
      <c r="A101" s="29"/>
      <c r="B101" s="18"/>
      <c r="C101" s="6"/>
      <c r="D101" s="65"/>
      <c r="E101" s="65"/>
      <c r="F101" s="56"/>
    </row>
    <row r="102" spans="1:6" s="8" customFormat="1" ht="12.75">
      <c r="A102" s="29"/>
      <c r="B102" s="18">
        <v>80104</v>
      </c>
      <c r="C102" s="5" t="s">
        <v>81</v>
      </c>
      <c r="D102" s="38">
        <f>SUM(D103)</f>
        <v>60000</v>
      </c>
      <c r="E102" s="38">
        <f>SUM(E103)</f>
        <v>27760</v>
      </c>
      <c r="F102" s="57">
        <f t="shared" si="2"/>
        <v>0.46266666666666667</v>
      </c>
    </row>
    <row r="103" spans="1:6" s="2" customFormat="1" ht="27" customHeight="1">
      <c r="A103" s="29"/>
      <c r="B103" s="167" t="s">
        <v>148</v>
      </c>
      <c r="C103" s="6" t="s">
        <v>46</v>
      </c>
      <c r="D103" s="65">
        <v>60000</v>
      </c>
      <c r="E103" s="65">
        <v>27760</v>
      </c>
      <c r="F103" s="56">
        <f t="shared" si="2"/>
        <v>0.46266666666666667</v>
      </c>
    </row>
    <row r="104" spans="1:6" s="3" customFormat="1" ht="13.5" thickBot="1">
      <c r="A104" s="138"/>
      <c r="B104" s="126"/>
      <c r="C104" s="110"/>
      <c r="D104" s="111"/>
      <c r="E104" s="111"/>
      <c r="F104" s="99"/>
    </row>
    <row r="105" spans="1:6" s="3" customFormat="1" ht="13.5" thickBot="1">
      <c r="A105" s="146">
        <v>852</v>
      </c>
      <c r="B105" s="147"/>
      <c r="C105" s="91" t="s">
        <v>82</v>
      </c>
      <c r="D105" s="116">
        <f>SUM(D107+D110+D113+D117+D120+D124)</f>
        <v>1192423</v>
      </c>
      <c r="E105" s="116">
        <f>SUM(E107+E110+E113+E117+E120+E124)</f>
        <v>641532</v>
      </c>
      <c r="F105" s="105">
        <f t="shared" si="2"/>
        <v>0.5380070662843639</v>
      </c>
    </row>
    <row r="106" spans="1:6" s="2" customFormat="1" ht="12.75">
      <c r="A106" s="148"/>
      <c r="B106" s="149"/>
      <c r="C106" s="31"/>
      <c r="D106" s="117"/>
      <c r="E106" s="117"/>
      <c r="F106" s="49"/>
    </row>
    <row r="107" spans="1:6" s="2" customFormat="1" ht="40.5" customHeight="1">
      <c r="A107" s="37"/>
      <c r="B107" s="33">
        <v>85212</v>
      </c>
      <c r="C107" s="5" t="s">
        <v>83</v>
      </c>
      <c r="D107" s="38">
        <f>SUM(D108)</f>
        <v>796449</v>
      </c>
      <c r="E107" s="38">
        <f>SUM(E108)</f>
        <v>418033</v>
      </c>
      <c r="F107" s="39">
        <f t="shared" si="2"/>
        <v>0.5248710212455537</v>
      </c>
    </row>
    <row r="108" spans="1:6" s="2" customFormat="1" ht="53.25" customHeight="1">
      <c r="A108" s="37"/>
      <c r="B108" s="211">
        <v>2010</v>
      </c>
      <c r="C108" s="6" t="s">
        <v>84</v>
      </c>
      <c r="D108" s="65">
        <v>796449</v>
      </c>
      <c r="E108" s="65">
        <v>418033</v>
      </c>
      <c r="F108" s="56">
        <f t="shared" si="2"/>
        <v>0.5248710212455537</v>
      </c>
    </row>
    <row r="109" spans="1:6" s="2" customFormat="1" ht="15" customHeight="1">
      <c r="A109" s="37"/>
      <c r="B109" s="33"/>
      <c r="C109" s="6"/>
      <c r="D109" s="65"/>
      <c r="E109" s="65"/>
      <c r="F109" s="56"/>
    </row>
    <row r="110" spans="1:6" s="8" customFormat="1" ht="40.5" customHeight="1">
      <c r="A110" s="29"/>
      <c r="B110" s="18">
        <v>85213</v>
      </c>
      <c r="C110" s="7" t="s">
        <v>13</v>
      </c>
      <c r="D110" s="38">
        <f>SUM(D111)</f>
        <v>10233</v>
      </c>
      <c r="E110" s="72">
        <f>SUM(E111)</f>
        <v>5117</v>
      </c>
      <c r="F110" s="39">
        <f t="shared" si="2"/>
        <v>0.5000488615264341</v>
      </c>
    </row>
    <row r="111" spans="1:6" s="2" customFormat="1" ht="54.75" customHeight="1">
      <c r="A111" s="29"/>
      <c r="B111" s="167">
        <v>2010</v>
      </c>
      <c r="C111" s="6" t="s">
        <v>84</v>
      </c>
      <c r="D111" s="65">
        <v>10233</v>
      </c>
      <c r="E111" s="65">
        <v>5117</v>
      </c>
      <c r="F111" s="45">
        <f t="shared" si="2"/>
        <v>0.5000488615264341</v>
      </c>
    </row>
    <row r="112" spans="1:6" s="2" customFormat="1" ht="12.75">
      <c r="A112" s="29"/>
      <c r="B112" s="18"/>
      <c r="C112" s="6"/>
      <c r="D112" s="65"/>
      <c r="E112" s="65"/>
      <c r="F112" s="39"/>
    </row>
    <row r="113" spans="1:6" s="8" customFormat="1" ht="27.75" customHeight="1">
      <c r="A113" s="29"/>
      <c r="B113" s="18">
        <v>85214</v>
      </c>
      <c r="C113" s="5" t="s">
        <v>63</v>
      </c>
      <c r="D113" s="38">
        <f>SUM(D115+D114)</f>
        <v>232510</v>
      </c>
      <c r="E113" s="72">
        <f>SUM(E115+E114)</f>
        <v>119048</v>
      </c>
      <c r="F113" s="39">
        <f t="shared" si="2"/>
        <v>0.5120123865640187</v>
      </c>
    </row>
    <row r="114" spans="1:6" s="2" customFormat="1" ht="54" customHeight="1">
      <c r="A114" s="36"/>
      <c r="B114" s="32">
        <v>2010</v>
      </c>
      <c r="C114" s="6" t="s">
        <v>86</v>
      </c>
      <c r="D114" s="65">
        <v>149533</v>
      </c>
      <c r="E114" s="65">
        <v>74766</v>
      </c>
      <c r="F114" s="45">
        <f t="shared" si="2"/>
        <v>0.4999966562564785</v>
      </c>
    </row>
    <row r="115" spans="1:6" s="2" customFormat="1" ht="41.25" customHeight="1">
      <c r="A115" s="138"/>
      <c r="B115" s="126">
        <v>2030</v>
      </c>
      <c r="C115" s="95" t="s">
        <v>99</v>
      </c>
      <c r="D115" s="96">
        <v>82977</v>
      </c>
      <c r="E115" s="96">
        <v>44282</v>
      </c>
      <c r="F115" s="103">
        <f t="shared" si="2"/>
        <v>0.5336659556262578</v>
      </c>
    </row>
    <row r="116" spans="1:6" s="2" customFormat="1" ht="12.75">
      <c r="A116" s="36"/>
      <c r="B116" s="32"/>
      <c r="C116" s="6"/>
      <c r="D116" s="65"/>
      <c r="E116" s="65"/>
      <c r="F116" s="46"/>
    </row>
    <row r="117" spans="1:6" s="8" customFormat="1" ht="13.5" customHeight="1">
      <c r="A117" s="29"/>
      <c r="B117" s="18">
        <v>85219</v>
      </c>
      <c r="C117" s="5" t="s">
        <v>64</v>
      </c>
      <c r="D117" s="38">
        <f>SUM(D118:D118)</f>
        <v>72960</v>
      </c>
      <c r="E117" s="72">
        <f>SUM(E118)</f>
        <v>39284</v>
      </c>
      <c r="F117" s="44">
        <f t="shared" si="2"/>
        <v>0.5384320175438596</v>
      </c>
    </row>
    <row r="118" spans="1:6" s="2" customFormat="1" ht="38.25">
      <c r="A118" s="36"/>
      <c r="B118" s="32">
        <v>2030</v>
      </c>
      <c r="C118" s="6" t="s">
        <v>62</v>
      </c>
      <c r="D118" s="65">
        <v>72960</v>
      </c>
      <c r="E118" s="65">
        <v>39284</v>
      </c>
      <c r="F118" s="45">
        <f t="shared" si="2"/>
        <v>0.5384320175438596</v>
      </c>
    </row>
    <row r="119" spans="1:6" s="2" customFormat="1" ht="12.75">
      <c r="A119" s="36"/>
      <c r="B119" s="32"/>
      <c r="C119" s="6"/>
      <c r="D119" s="65"/>
      <c r="E119" s="65"/>
      <c r="F119" s="46"/>
    </row>
    <row r="120" spans="1:6" s="8" customFormat="1" ht="26.25" customHeight="1">
      <c r="A120" s="29"/>
      <c r="B120" s="18">
        <v>85228</v>
      </c>
      <c r="C120" s="5" t="s">
        <v>65</v>
      </c>
      <c r="D120" s="38">
        <f>SUM(D121:D122)</f>
        <v>26000</v>
      </c>
      <c r="E120" s="38">
        <f>SUM(E121:E122)</f>
        <v>12817</v>
      </c>
      <c r="F120" s="39">
        <f t="shared" si="2"/>
        <v>0.49296153846153845</v>
      </c>
    </row>
    <row r="121" spans="1:6" s="2" customFormat="1" ht="12.75">
      <c r="A121" s="36"/>
      <c r="B121" s="32" t="s">
        <v>149</v>
      </c>
      <c r="C121" s="6" t="s">
        <v>48</v>
      </c>
      <c r="D121" s="65">
        <v>7000</v>
      </c>
      <c r="E121" s="65">
        <v>3318</v>
      </c>
      <c r="F121" s="46">
        <f t="shared" si="2"/>
        <v>0.474</v>
      </c>
    </row>
    <row r="122" spans="1:6" s="2" customFormat="1" ht="51">
      <c r="A122" s="36"/>
      <c r="B122" s="32">
        <v>2010</v>
      </c>
      <c r="C122" s="6" t="s">
        <v>86</v>
      </c>
      <c r="D122" s="65">
        <v>19000</v>
      </c>
      <c r="E122" s="65">
        <v>9499</v>
      </c>
      <c r="F122" s="46">
        <f t="shared" si="2"/>
        <v>0.49994736842105264</v>
      </c>
    </row>
    <row r="123" spans="1:6" s="2" customFormat="1" ht="12.75">
      <c r="A123" s="36"/>
      <c r="B123" s="32"/>
      <c r="C123" s="6"/>
      <c r="D123" s="65"/>
      <c r="E123" s="65"/>
      <c r="F123" s="46"/>
    </row>
    <row r="124" spans="1:6" s="2" customFormat="1" ht="12.75">
      <c r="A124" s="36"/>
      <c r="B124" s="18">
        <v>85295</v>
      </c>
      <c r="C124" s="5" t="s">
        <v>8</v>
      </c>
      <c r="D124" s="38">
        <f>SUM(D125)</f>
        <v>54271</v>
      </c>
      <c r="E124" s="38">
        <f>SUM(E125)</f>
        <v>47233</v>
      </c>
      <c r="F124" s="44">
        <f t="shared" si="2"/>
        <v>0.8703174807908459</v>
      </c>
    </row>
    <row r="125" spans="1:9" s="2" customFormat="1" ht="38.25">
      <c r="A125" s="36"/>
      <c r="B125" s="167">
        <v>2030</v>
      </c>
      <c r="C125" s="6" t="s">
        <v>62</v>
      </c>
      <c r="D125" s="65">
        <v>54271</v>
      </c>
      <c r="E125" s="65">
        <v>47233</v>
      </c>
      <c r="F125" s="45">
        <f t="shared" si="2"/>
        <v>0.8703174807908459</v>
      </c>
      <c r="I125" s="2" t="s">
        <v>12</v>
      </c>
    </row>
    <row r="126" spans="1:6" s="2" customFormat="1" ht="13.5" thickBot="1">
      <c r="A126" s="138"/>
      <c r="B126" s="126"/>
      <c r="C126" s="95"/>
      <c r="D126" s="96"/>
      <c r="E126" s="96"/>
      <c r="F126" s="99"/>
    </row>
    <row r="127" spans="1:6" s="2" customFormat="1" ht="13.5" thickBot="1">
      <c r="A127" s="89">
        <v>854</v>
      </c>
      <c r="B127" s="150"/>
      <c r="C127" s="107" t="s">
        <v>9</v>
      </c>
      <c r="D127" s="102">
        <f>SUM(D129+D132)</f>
        <v>14307</v>
      </c>
      <c r="E127" s="151">
        <f>SUM(E129+E132)</f>
        <v>16985</v>
      </c>
      <c r="F127" s="152">
        <f t="shared" si="2"/>
        <v>1.1871811001607604</v>
      </c>
    </row>
    <row r="128" spans="1:6" s="2" customFormat="1" ht="12.75">
      <c r="A128" s="112"/>
      <c r="B128" s="129"/>
      <c r="C128" s="85"/>
      <c r="D128" s="87"/>
      <c r="E128" s="87"/>
      <c r="F128" s="101"/>
    </row>
    <row r="129" spans="1:6" s="2" customFormat="1" ht="27" customHeight="1">
      <c r="A129" s="36"/>
      <c r="B129" s="18">
        <v>85412</v>
      </c>
      <c r="C129" s="5" t="s">
        <v>88</v>
      </c>
      <c r="D129" s="38">
        <f>SUM(D130:D130)</f>
        <v>0</v>
      </c>
      <c r="E129" s="69">
        <f>SUM(E130)</f>
        <v>8400</v>
      </c>
      <c r="F129" s="58" t="s">
        <v>50</v>
      </c>
    </row>
    <row r="130" spans="1:6" s="2" customFormat="1" ht="28.5" customHeight="1">
      <c r="A130" s="36"/>
      <c r="B130" s="167">
        <v>2440</v>
      </c>
      <c r="C130" s="6" t="s">
        <v>47</v>
      </c>
      <c r="D130" s="65">
        <v>0</v>
      </c>
      <c r="E130" s="65">
        <v>8400</v>
      </c>
      <c r="F130" s="45" t="s">
        <v>50</v>
      </c>
    </row>
    <row r="131" spans="1:6" s="2" customFormat="1" ht="13.5" customHeight="1">
      <c r="A131" s="36"/>
      <c r="B131" s="18"/>
      <c r="C131" s="6"/>
      <c r="D131" s="65"/>
      <c r="E131" s="65"/>
      <c r="F131" s="45"/>
    </row>
    <row r="132" spans="1:6" s="2" customFormat="1" ht="13.5" customHeight="1">
      <c r="A132" s="36"/>
      <c r="B132" s="18">
        <v>85415</v>
      </c>
      <c r="C132" s="5" t="s">
        <v>66</v>
      </c>
      <c r="D132" s="38">
        <f>SUM(D133)</f>
        <v>14307</v>
      </c>
      <c r="E132" s="38">
        <f>SUM(E133)</f>
        <v>8585</v>
      </c>
      <c r="F132" s="39">
        <f t="shared" si="2"/>
        <v>0.6000559166841406</v>
      </c>
    </row>
    <row r="133" spans="1:6" s="2" customFormat="1" ht="39" customHeight="1">
      <c r="A133" s="36"/>
      <c r="B133" s="167">
        <v>2030</v>
      </c>
      <c r="C133" s="6" t="s">
        <v>62</v>
      </c>
      <c r="D133" s="65">
        <v>14307</v>
      </c>
      <c r="E133" s="65">
        <v>8585</v>
      </c>
      <c r="F133" s="45">
        <f t="shared" si="2"/>
        <v>0.6000559166841406</v>
      </c>
    </row>
    <row r="134" spans="1:6" s="2" customFormat="1" ht="13.5" customHeight="1" thickBot="1">
      <c r="A134" s="138"/>
      <c r="B134" s="109"/>
      <c r="C134" s="95"/>
      <c r="D134" s="96"/>
      <c r="E134" s="96"/>
      <c r="F134" s="103"/>
    </row>
    <row r="135" spans="1:6" s="3" customFormat="1" ht="14.25" customHeight="1" thickBot="1">
      <c r="A135" s="89">
        <v>900</v>
      </c>
      <c r="B135" s="90"/>
      <c r="C135" s="91" t="s">
        <v>89</v>
      </c>
      <c r="D135" s="93">
        <f>SUM(D137+D141)</f>
        <v>297752</v>
      </c>
      <c r="E135" s="93">
        <f>SUM(E137+E141)</f>
        <v>201921</v>
      </c>
      <c r="F135" s="94">
        <f t="shared" si="2"/>
        <v>0.6781516161100514</v>
      </c>
    </row>
    <row r="136" spans="1:6" s="2" customFormat="1" ht="12.75">
      <c r="A136" s="112"/>
      <c r="B136" s="113"/>
      <c r="C136" s="85"/>
      <c r="D136" s="87"/>
      <c r="E136" s="87"/>
      <c r="F136" s="145"/>
    </row>
    <row r="137" spans="1:6" s="8" customFormat="1" ht="12.75">
      <c r="A137" s="29"/>
      <c r="B137" s="18">
        <v>90003</v>
      </c>
      <c r="C137" s="5" t="s">
        <v>10</v>
      </c>
      <c r="D137" s="38">
        <f>SUM(D138:D139)</f>
        <v>156500</v>
      </c>
      <c r="E137" s="38">
        <f>SUM(E138:E139)</f>
        <v>97862</v>
      </c>
      <c r="F137" s="44">
        <f t="shared" si="2"/>
        <v>0.6253162939297124</v>
      </c>
    </row>
    <row r="138" spans="1:6" s="2" customFormat="1" ht="12.75">
      <c r="A138" s="36"/>
      <c r="B138" s="32" t="s">
        <v>149</v>
      </c>
      <c r="C138" s="6" t="s">
        <v>48</v>
      </c>
      <c r="D138" s="65">
        <v>155500</v>
      </c>
      <c r="E138" s="65">
        <v>97310</v>
      </c>
      <c r="F138" s="45">
        <f t="shared" si="2"/>
        <v>0.6257877813504823</v>
      </c>
    </row>
    <row r="139" spans="1:6" s="2" customFormat="1" ht="28.5" customHeight="1">
      <c r="A139" s="36"/>
      <c r="B139" s="32" t="s">
        <v>150</v>
      </c>
      <c r="C139" s="6" t="s">
        <v>90</v>
      </c>
      <c r="D139" s="65">
        <v>1000</v>
      </c>
      <c r="E139" s="65">
        <v>552</v>
      </c>
      <c r="F139" s="45">
        <f t="shared" si="2"/>
        <v>0.552</v>
      </c>
    </row>
    <row r="140" spans="1:6" s="2" customFormat="1" ht="12.75" customHeight="1">
      <c r="A140" s="36"/>
      <c r="B140" s="32"/>
      <c r="C140" s="6"/>
      <c r="D140" s="65"/>
      <c r="E140" s="65"/>
      <c r="F140" s="45"/>
    </row>
    <row r="141" spans="1:6" s="2" customFormat="1" ht="12.75">
      <c r="A141" s="36"/>
      <c r="B141" s="18">
        <v>90095</v>
      </c>
      <c r="C141" s="5" t="s">
        <v>8</v>
      </c>
      <c r="D141" s="38">
        <f>SUM(D142+D143)</f>
        <v>141252</v>
      </c>
      <c r="E141" s="38">
        <f>SUM(E142+E143)</f>
        <v>104059</v>
      </c>
      <c r="F141" s="39">
        <f aca="true" t="shared" si="4" ref="F141:F152">SUM(E141/D141)</f>
        <v>0.7366904539404752</v>
      </c>
    </row>
    <row r="142" spans="1:6" s="2" customFormat="1" ht="12.75">
      <c r="A142" s="36"/>
      <c r="B142" s="32" t="s">
        <v>151</v>
      </c>
      <c r="C142" s="6" t="s">
        <v>18</v>
      </c>
      <c r="D142" s="65">
        <v>108252</v>
      </c>
      <c r="E142" s="65">
        <v>104059</v>
      </c>
      <c r="F142" s="45">
        <f t="shared" si="4"/>
        <v>0.9612663045486457</v>
      </c>
    </row>
    <row r="143" spans="1:6" s="2" customFormat="1" ht="54.75" customHeight="1">
      <c r="A143" s="138"/>
      <c r="B143" s="126">
        <v>6260</v>
      </c>
      <c r="C143" s="95" t="s">
        <v>103</v>
      </c>
      <c r="D143" s="96">
        <v>33000</v>
      </c>
      <c r="E143" s="96">
        <v>0</v>
      </c>
      <c r="F143" s="103">
        <f t="shared" si="4"/>
        <v>0</v>
      </c>
    </row>
    <row r="144" spans="1:6" s="2" customFormat="1" ht="14.25" customHeight="1" thickBot="1">
      <c r="A144" s="138"/>
      <c r="B144" s="126"/>
      <c r="C144" s="95"/>
      <c r="D144" s="96"/>
      <c r="E144" s="96"/>
      <c r="F144" s="217"/>
    </row>
    <row r="145" spans="1:6" s="2" customFormat="1" ht="13.5" thickBot="1">
      <c r="A145" s="89">
        <v>921</v>
      </c>
      <c r="B145" s="150"/>
      <c r="C145" s="107" t="s">
        <v>67</v>
      </c>
      <c r="D145" s="102">
        <f>SUM(D147+D150)</f>
        <v>134500</v>
      </c>
      <c r="E145" s="102">
        <f>SUM(E147+E150)</f>
        <v>83445</v>
      </c>
      <c r="F145" s="105">
        <f t="shared" si="4"/>
        <v>0.6204089219330855</v>
      </c>
    </row>
    <row r="146" spans="1:6" s="2" customFormat="1" ht="12.75">
      <c r="A146" s="112"/>
      <c r="B146" s="129"/>
      <c r="C146" s="85"/>
      <c r="D146" s="114"/>
      <c r="E146" s="114"/>
      <c r="F146" s="145"/>
    </row>
    <row r="147" spans="1:6" s="2" customFormat="1" ht="12.75">
      <c r="A147" s="29"/>
      <c r="B147" s="18">
        <v>92120</v>
      </c>
      <c r="C147" s="5" t="s">
        <v>94</v>
      </c>
      <c r="D147" s="38">
        <f>SUM(D148)</f>
        <v>123000</v>
      </c>
      <c r="E147" s="38">
        <f>SUM(E148)</f>
        <v>72045</v>
      </c>
      <c r="F147" s="39">
        <f t="shared" si="4"/>
        <v>0.5857317073170731</v>
      </c>
    </row>
    <row r="148" spans="1:6" s="2" customFormat="1" ht="44.25" customHeight="1">
      <c r="A148" s="29"/>
      <c r="B148" s="32">
        <v>6330</v>
      </c>
      <c r="C148" s="6" t="s">
        <v>107</v>
      </c>
      <c r="D148" s="65">
        <v>123000</v>
      </c>
      <c r="E148" s="65">
        <v>72045</v>
      </c>
      <c r="F148" s="45">
        <f t="shared" si="4"/>
        <v>0.5857317073170731</v>
      </c>
    </row>
    <row r="149" spans="1:6" s="2" customFormat="1" ht="14.25" customHeight="1">
      <c r="A149" s="29"/>
      <c r="B149" s="32"/>
      <c r="C149" s="6"/>
      <c r="D149" s="65"/>
      <c r="E149" s="65"/>
      <c r="F149" s="45"/>
    </row>
    <row r="150" spans="1:6" s="2" customFormat="1" ht="12.75">
      <c r="A150" s="29"/>
      <c r="B150" s="18">
        <v>92195</v>
      </c>
      <c r="C150" s="5" t="s">
        <v>8</v>
      </c>
      <c r="D150" s="69">
        <f>SUM(D151+D152)</f>
        <v>11500</v>
      </c>
      <c r="E150" s="69">
        <f>SUM(E151+E152)</f>
        <v>11400</v>
      </c>
      <c r="F150" s="39">
        <f t="shared" si="4"/>
        <v>0.991304347826087</v>
      </c>
    </row>
    <row r="151" spans="1:6" s="2" customFormat="1" ht="25.5">
      <c r="A151" s="29"/>
      <c r="B151" s="167" t="s">
        <v>148</v>
      </c>
      <c r="C151" s="6" t="s">
        <v>46</v>
      </c>
      <c r="D151" s="74">
        <v>10000</v>
      </c>
      <c r="E151" s="74">
        <v>10050</v>
      </c>
      <c r="F151" s="45">
        <f t="shared" si="4"/>
        <v>1.005</v>
      </c>
    </row>
    <row r="152" spans="1:8" s="2" customFormat="1" ht="14.25" customHeight="1">
      <c r="A152" s="36"/>
      <c r="B152" s="32" t="s">
        <v>151</v>
      </c>
      <c r="C152" s="6" t="s">
        <v>18</v>
      </c>
      <c r="D152" s="65">
        <v>1500</v>
      </c>
      <c r="E152" s="65">
        <v>1350</v>
      </c>
      <c r="F152" s="45">
        <f t="shared" si="4"/>
        <v>0.9</v>
      </c>
      <c r="H152" s="2" t="s">
        <v>12</v>
      </c>
    </row>
    <row r="153" spans="1:6" s="2" customFormat="1" ht="13.5" thickBot="1">
      <c r="A153" s="138"/>
      <c r="B153" s="126"/>
      <c r="C153" s="95"/>
      <c r="D153" s="96"/>
      <c r="E153" s="96"/>
      <c r="F153" s="103"/>
    </row>
    <row r="154" spans="1:6" s="2" customFormat="1" ht="17.25" customHeight="1">
      <c r="A154" s="161"/>
      <c r="B154" s="162"/>
      <c r="C154" s="163" t="s">
        <v>68</v>
      </c>
      <c r="D154" s="164">
        <f>SUM(D6+D14+D28+D40+D45+D53+D89+D97+D105+D127+D135+D145)</f>
        <v>16526028</v>
      </c>
      <c r="E154" s="164">
        <f>SUM(E6+E14+E28+E40+E45+E53+E89+E97+E105+E127+E135+E145+E23)</f>
        <v>8716270</v>
      </c>
      <c r="F154" s="166">
        <f>SUM(E154/D154)</f>
        <v>0.5274267960819139</v>
      </c>
    </row>
    <row r="155" spans="1:6" s="2" customFormat="1" ht="14.25" customHeight="1">
      <c r="A155" s="143"/>
      <c r="B155" s="131"/>
      <c r="C155" s="212" t="s">
        <v>131</v>
      </c>
      <c r="D155" s="213">
        <v>5351412</v>
      </c>
      <c r="E155" s="213">
        <v>17123</v>
      </c>
      <c r="F155" s="214">
        <f>SUM(E155/D155)</f>
        <v>0.0031997162618015583</v>
      </c>
    </row>
    <row r="156" spans="1:6" s="2" customFormat="1" ht="15.75" customHeight="1" thickBot="1">
      <c r="A156" s="144"/>
      <c r="B156" s="132"/>
      <c r="C156" s="153" t="s">
        <v>69</v>
      </c>
      <c r="D156" s="40">
        <f>SUM(D154:D155)</f>
        <v>21877440</v>
      </c>
      <c r="E156" s="40">
        <f>SUM(E154:E155)</f>
        <v>8733393</v>
      </c>
      <c r="F156" s="41">
        <f>SUM(E156/D156)</f>
        <v>0.39919629536179735</v>
      </c>
    </row>
    <row r="157" spans="1:6" s="2" customFormat="1" ht="12.75">
      <c r="A157" s="133"/>
      <c r="B157" s="123"/>
      <c r="C157" s="4"/>
      <c r="D157" s="80"/>
      <c r="E157" s="61" t="s">
        <v>12</v>
      </c>
      <c r="F157" s="60"/>
    </row>
    <row r="158" spans="1:6" s="2" customFormat="1" ht="12.75">
      <c r="A158" s="133"/>
      <c r="B158" s="123"/>
      <c r="C158" s="4" t="s">
        <v>12</v>
      </c>
      <c r="D158" s="80"/>
      <c r="E158" s="61"/>
      <c r="F158" s="61"/>
    </row>
    <row r="159" spans="1:6" s="2" customFormat="1" ht="12.75">
      <c r="A159" s="133"/>
      <c r="B159" s="123"/>
      <c r="C159" s="4"/>
      <c r="D159" s="80"/>
      <c r="E159" s="61"/>
      <c r="F159" s="61"/>
    </row>
    <row r="160" ht="12.75">
      <c r="D160" s="80"/>
    </row>
    <row r="161" ht="12.75">
      <c r="D161" s="80"/>
    </row>
    <row r="162" ht="12.75">
      <c r="D162" s="80"/>
    </row>
    <row r="163" ht="12.75">
      <c r="D163" s="80"/>
    </row>
    <row r="164" ht="12.75">
      <c r="D164" s="80"/>
    </row>
    <row r="165" ht="12.75">
      <c r="D165" s="80"/>
    </row>
    <row r="166" ht="12.75">
      <c r="D166" s="80"/>
    </row>
  </sheetData>
  <mergeCells count="1">
    <mergeCell ref="A1:F1"/>
  </mergeCells>
  <printOptions/>
  <pageMargins left="0.49" right="0.24" top="0.42" bottom="0.45" header="0.42" footer="0.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7"/>
  <sheetViews>
    <sheetView workbookViewId="0" topLeftCell="A37">
      <selection activeCell="A39" sqref="A39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8.625" style="0" customWidth="1"/>
    <col min="4" max="4" width="15.125" style="0" customWidth="1"/>
    <col min="5" max="5" width="11.75390625" style="0" customWidth="1"/>
    <col min="6" max="6" width="13.75390625" style="0" customWidth="1"/>
    <col min="7" max="7" width="14.625" style="0" customWidth="1"/>
    <col min="8" max="8" width="12.875" style="0" customWidth="1"/>
    <col min="9" max="9" width="13.75390625" style="0" customWidth="1"/>
  </cols>
  <sheetData>
    <row r="2" spans="2:10" ht="12.75">
      <c r="B2" s="276" t="s">
        <v>122</v>
      </c>
      <c r="C2" s="276"/>
      <c r="D2" s="276"/>
      <c r="E2" s="276"/>
      <c r="F2" s="276"/>
      <c r="G2" s="276"/>
      <c r="H2" s="276"/>
      <c r="I2" s="276"/>
      <c r="J2" s="276"/>
    </row>
    <row r="3" spans="2:10" ht="12.75">
      <c r="B3" s="276"/>
      <c r="C3" s="276"/>
      <c r="D3" s="276"/>
      <c r="E3" s="276"/>
      <c r="F3" s="276"/>
      <c r="G3" s="276"/>
      <c r="H3" s="276"/>
      <c r="I3" s="276"/>
      <c r="J3" s="276"/>
    </row>
    <row r="4" spans="2:10" ht="13.5" thickBot="1">
      <c r="B4" s="276"/>
      <c r="C4" s="276"/>
      <c r="D4" s="276"/>
      <c r="E4" s="276"/>
      <c r="F4" s="276"/>
      <c r="G4" s="276"/>
      <c r="H4" s="276"/>
      <c r="I4" s="276"/>
      <c r="J4" s="276"/>
    </row>
    <row r="5" spans="4:9" ht="12.75">
      <c r="D5" s="277" t="s">
        <v>112</v>
      </c>
      <c r="E5" s="278" t="s">
        <v>113</v>
      </c>
      <c r="F5" s="279" t="s">
        <v>114</v>
      </c>
      <c r="G5" s="277">
        <v>2002</v>
      </c>
      <c r="H5" s="278">
        <v>2003</v>
      </c>
      <c r="I5" s="279">
        <v>2004</v>
      </c>
    </row>
    <row r="6" spans="4:9" ht="13.5" thickBot="1">
      <c r="D6" s="255"/>
      <c r="E6" s="256"/>
      <c r="F6" s="257"/>
      <c r="G6" s="255"/>
      <c r="H6" s="256"/>
      <c r="I6" s="257"/>
    </row>
    <row r="7" spans="2:9" ht="12.75">
      <c r="B7" s="271" t="s">
        <v>109</v>
      </c>
      <c r="C7" s="272"/>
      <c r="D7" s="273">
        <v>40.97</v>
      </c>
      <c r="E7" s="274">
        <v>45.58</v>
      </c>
      <c r="F7" s="275">
        <v>40.27</v>
      </c>
      <c r="G7" s="265">
        <f>D7*E20</f>
        <v>35975.55215</v>
      </c>
      <c r="H7" s="267">
        <f>E7*D22</f>
        <v>30833.844449999997</v>
      </c>
      <c r="I7" s="269">
        <f>D24*F7</f>
        <v>28015.083937500007</v>
      </c>
    </row>
    <row r="8" spans="2:9" ht="12.75">
      <c r="B8" s="258"/>
      <c r="C8" s="259"/>
      <c r="D8" s="262"/>
      <c r="E8" s="263"/>
      <c r="F8" s="264"/>
      <c r="G8" s="266"/>
      <c r="H8" s="268"/>
      <c r="I8" s="270"/>
    </row>
    <row r="9" spans="2:9" ht="12.75">
      <c r="B9" s="258" t="s">
        <v>110</v>
      </c>
      <c r="C9" s="259"/>
      <c r="D9" s="262">
        <v>11</v>
      </c>
      <c r="E9" s="263">
        <v>12</v>
      </c>
      <c r="F9" s="264">
        <v>13</v>
      </c>
      <c r="G9" s="230">
        <f>D9*F20</f>
        <v>1207.380625</v>
      </c>
      <c r="H9" s="224">
        <f>E9*F22</f>
        <v>1352.955</v>
      </c>
      <c r="I9" s="225">
        <f>F9*F24</f>
        <v>1507.309375</v>
      </c>
    </row>
    <row r="10" spans="2:9" ht="12.75">
      <c r="B10" s="258"/>
      <c r="C10" s="259"/>
      <c r="D10" s="262"/>
      <c r="E10" s="263"/>
      <c r="F10" s="264"/>
      <c r="G10" s="266"/>
      <c r="H10" s="268"/>
      <c r="I10" s="270"/>
    </row>
    <row r="11" spans="2:9" ht="12.75">
      <c r="B11" s="258" t="s">
        <v>111</v>
      </c>
      <c r="C11" s="259"/>
      <c r="D11" s="262">
        <v>1</v>
      </c>
      <c r="E11" s="263">
        <v>1</v>
      </c>
      <c r="F11" s="264">
        <v>2</v>
      </c>
      <c r="G11" s="230">
        <f>D11*G20</f>
        <v>987.8568750000001</v>
      </c>
      <c r="H11" s="224">
        <f>E11*G22</f>
        <v>789.22375</v>
      </c>
      <c r="I11" s="225">
        <f>F11*G24</f>
        <v>1623.2562500000001</v>
      </c>
    </row>
    <row r="12" spans="2:9" ht="13.5" thickBot="1">
      <c r="B12" s="260"/>
      <c r="C12" s="261"/>
      <c r="D12" s="262"/>
      <c r="E12" s="263"/>
      <c r="F12" s="264"/>
      <c r="G12" s="252"/>
      <c r="H12" s="253"/>
      <c r="I12" s="254"/>
    </row>
    <row r="13" spans="2:9" ht="13.5" thickBot="1">
      <c r="B13" s="11"/>
      <c r="C13" s="11"/>
      <c r="D13" s="255" t="s">
        <v>119</v>
      </c>
      <c r="E13" s="256"/>
      <c r="F13" s="257"/>
      <c r="G13" s="15">
        <f>SUM(G7:G12)</f>
        <v>38170.78965</v>
      </c>
      <c r="H13" s="15">
        <f>SUM(H7:H12)</f>
        <v>32976.023199999996</v>
      </c>
      <c r="I13" s="15">
        <f>SUM(I7:I12)</f>
        <v>31145.649562500006</v>
      </c>
    </row>
    <row r="14" spans="2:9" ht="13.5" thickBot="1">
      <c r="B14" s="11"/>
      <c r="C14" s="11"/>
      <c r="D14" s="243" t="s">
        <v>120</v>
      </c>
      <c r="E14" s="244"/>
      <c r="F14" s="245"/>
      <c r="G14" s="15">
        <f>1424+1754+40503</f>
        <v>43681</v>
      </c>
      <c r="H14" s="15">
        <f>1450+29000</f>
        <v>30450</v>
      </c>
      <c r="I14" s="15">
        <f>1391+31422</f>
        <v>32813</v>
      </c>
    </row>
    <row r="15" spans="2:11" ht="18.75" thickBot="1">
      <c r="B15" s="11"/>
      <c r="C15" s="11"/>
      <c r="D15" s="246" t="s">
        <v>121</v>
      </c>
      <c r="E15" s="247"/>
      <c r="F15" s="248"/>
      <c r="G15" s="16">
        <f>G13-G14</f>
        <v>-5510.210350000001</v>
      </c>
      <c r="H15" s="16">
        <f>H13-H14</f>
        <v>2526.023199999996</v>
      </c>
      <c r="I15" s="16">
        <f>I13-I14</f>
        <v>-1667.3504374999939</v>
      </c>
      <c r="J15" s="249">
        <f>SUM(G15:I15)</f>
        <v>-4651.537587499999</v>
      </c>
      <c r="K15" s="250"/>
    </row>
    <row r="16" spans="4:7" ht="12.75">
      <c r="D16" s="251"/>
      <c r="E16" s="251"/>
      <c r="F16" s="251"/>
      <c r="G16" s="17"/>
    </row>
    <row r="17" spans="4:6" ht="12.75">
      <c r="D17" s="251"/>
      <c r="E17" s="251"/>
      <c r="F17" s="251"/>
    </row>
    <row r="18" spans="4:6" ht="13.5" thickBot="1">
      <c r="D18" s="251"/>
      <c r="E18" s="251"/>
      <c r="F18" s="251"/>
    </row>
    <row r="19" spans="4:8" ht="13.5" thickBot="1">
      <c r="D19" s="12">
        <v>0.375</v>
      </c>
      <c r="E19" s="13">
        <v>0.5</v>
      </c>
      <c r="F19" s="14">
        <v>0.0625</v>
      </c>
      <c r="G19" s="234" t="s">
        <v>118</v>
      </c>
      <c r="H19" s="235"/>
    </row>
    <row r="20" spans="2:8" ht="12.75">
      <c r="B20" s="236" t="s">
        <v>115</v>
      </c>
      <c r="C20" s="237"/>
      <c r="D20" s="240">
        <f>1756.19*37.5%</f>
        <v>658.57125</v>
      </c>
      <c r="E20" s="241">
        <f>1756.19*50%</f>
        <v>878.095</v>
      </c>
      <c r="F20" s="241">
        <f>F19*1756.19</f>
        <v>109.761875</v>
      </c>
      <c r="G20" s="241">
        <f>1756.19*56.25%</f>
        <v>987.8568750000001</v>
      </c>
      <c r="H20" s="242"/>
    </row>
    <row r="21" spans="2:8" ht="12.75">
      <c r="B21" s="238"/>
      <c r="C21" s="239"/>
      <c r="D21" s="230"/>
      <c r="E21" s="224"/>
      <c r="F21" s="224"/>
      <c r="G21" s="224"/>
      <c r="H21" s="225"/>
    </row>
    <row r="22" spans="2:8" ht="12.75">
      <c r="B22" s="226" t="s">
        <v>116</v>
      </c>
      <c r="C22" s="227"/>
      <c r="D22" s="230">
        <f>1803.94*D19</f>
        <v>676.4775</v>
      </c>
      <c r="E22" s="224">
        <f>1803.94*E19</f>
        <v>901.97</v>
      </c>
      <c r="F22" s="224">
        <f>1803.94*6.25%</f>
        <v>112.74625</v>
      </c>
      <c r="G22" s="224">
        <f>1803.94*43.75%</f>
        <v>789.22375</v>
      </c>
      <c r="H22" s="225"/>
    </row>
    <row r="23" spans="2:8" ht="12.75">
      <c r="B23" s="226"/>
      <c r="C23" s="227"/>
      <c r="D23" s="230"/>
      <c r="E23" s="224"/>
      <c r="F23" s="224"/>
      <c r="G23" s="224"/>
      <c r="H23" s="225"/>
    </row>
    <row r="24" spans="2:8" ht="12.75">
      <c r="B24" s="226" t="s">
        <v>117</v>
      </c>
      <c r="C24" s="227"/>
      <c r="D24" s="230">
        <f>1855.15*37.5%</f>
        <v>695.6812500000001</v>
      </c>
      <c r="E24" s="224">
        <f>1855.15*50%</f>
        <v>927.575</v>
      </c>
      <c r="F24" s="224">
        <f>1855.15*6.25%</f>
        <v>115.946875</v>
      </c>
      <c r="G24" s="224">
        <f>1855.15*43.75%</f>
        <v>811.6281250000001</v>
      </c>
      <c r="H24" s="225"/>
    </row>
    <row r="25" spans="2:8" ht="13.5" thickBot="1">
      <c r="B25" s="228"/>
      <c r="C25" s="229"/>
      <c r="D25" s="231"/>
      <c r="E25" s="232"/>
      <c r="F25" s="232"/>
      <c r="G25" s="232"/>
      <c r="H25" s="233"/>
    </row>
    <row r="38" spans="2:10" ht="12.75">
      <c r="B38" s="276" t="s">
        <v>108</v>
      </c>
      <c r="C38" s="276"/>
      <c r="D38" s="276"/>
      <c r="E38" s="276"/>
      <c r="F38" s="276"/>
      <c r="G38" s="276"/>
      <c r="H38" s="276"/>
      <c r="I38" s="276"/>
      <c r="J38" s="276"/>
    </row>
    <row r="39" spans="2:10" ht="12.75">
      <c r="B39" s="276"/>
      <c r="C39" s="276"/>
      <c r="D39" s="276"/>
      <c r="E39" s="276"/>
      <c r="F39" s="276"/>
      <c r="G39" s="276"/>
      <c r="H39" s="276"/>
      <c r="I39" s="276"/>
      <c r="J39" s="276"/>
    </row>
    <row r="40" spans="2:10" ht="13.5" thickBot="1">
      <c r="B40" s="276"/>
      <c r="C40" s="276"/>
      <c r="D40" s="276"/>
      <c r="E40" s="276"/>
      <c r="F40" s="276"/>
      <c r="G40" s="276"/>
      <c r="H40" s="276"/>
      <c r="I40" s="276"/>
      <c r="J40" s="276"/>
    </row>
    <row r="41" spans="4:9" ht="12.75">
      <c r="D41" s="277" t="s">
        <v>112</v>
      </c>
      <c r="E41" s="278" t="s">
        <v>113</v>
      </c>
      <c r="F41" s="279" t="s">
        <v>114</v>
      </c>
      <c r="G41" s="277">
        <v>2002</v>
      </c>
      <c r="H41" s="278">
        <v>2003</v>
      </c>
      <c r="I41" s="279">
        <v>2004</v>
      </c>
    </row>
    <row r="42" spans="4:9" ht="13.5" thickBot="1">
      <c r="D42" s="255"/>
      <c r="E42" s="256"/>
      <c r="F42" s="257"/>
      <c r="G42" s="255"/>
      <c r="H42" s="256"/>
      <c r="I42" s="257"/>
    </row>
    <row r="43" spans="2:9" ht="12.75">
      <c r="B43" s="271" t="s">
        <v>109</v>
      </c>
      <c r="C43" s="272"/>
      <c r="D43" s="273">
        <v>5</v>
      </c>
      <c r="E43" s="274">
        <v>4.17</v>
      </c>
      <c r="F43" s="275">
        <v>4</v>
      </c>
      <c r="G43" s="265">
        <f>D43*E56</f>
        <v>4390.475</v>
      </c>
      <c r="H43" s="267">
        <f>E43*D58</f>
        <v>2820.9111749999997</v>
      </c>
      <c r="I43" s="269">
        <f>D60*F43</f>
        <v>2782.7250000000004</v>
      </c>
    </row>
    <row r="44" spans="2:9" ht="12.75">
      <c r="B44" s="258"/>
      <c r="C44" s="259"/>
      <c r="D44" s="262"/>
      <c r="E44" s="263"/>
      <c r="F44" s="264"/>
      <c r="G44" s="266"/>
      <c r="H44" s="268"/>
      <c r="I44" s="270"/>
    </row>
    <row r="45" spans="2:9" ht="12.75">
      <c r="B45" s="258" t="s">
        <v>110</v>
      </c>
      <c r="C45" s="259"/>
      <c r="D45" s="262">
        <v>1</v>
      </c>
      <c r="E45" s="263">
        <v>1</v>
      </c>
      <c r="F45" s="264">
        <v>1</v>
      </c>
      <c r="G45" s="230">
        <f>D45*F56</f>
        <v>109.761875</v>
      </c>
      <c r="H45" s="224">
        <f>E45*F58</f>
        <v>112.74625</v>
      </c>
      <c r="I45" s="225">
        <f>F45*F60</f>
        <v>115.946875</v>
      </c>
    </row>
    <row r="46" spans="2:9" ht="15" customHeight="1">
      <c r="B46" s="258"/>
      <c r="C46" s="259"/>
      <c r="D46" s="262"/>
      <c r="E46" s="263"/>
      <c r="F46" s="264"/>
      <c r="G46" s="266"/>
      <c r="H46" s="268"/>
      <c r="I46" s="270"/>
    </row>
    <row r="47" spans="2:9" ht="12.75">
      <c r="B47" s="258" t="s">
        <v>111</v>
      </c>
      <c r="C47" s="259"/>
      <c r="D47" s="262">
        <v>0</v>
      </c>
      <c r="E47" s="263">
        <v>0</v>
      </c>
      <c r="F47" s="264">
        <v>0</v>
      </c>
      <c r="G47" s="266">
        <v>0</v>
      </c>
      <c r="H47" s="268">
        <v>0</v>
      </c>
      <c r="I47" s="270">
        <v>0</v>
      </c>
    </row>
    <row r="48" spans="2:9" ht="13.5" thickBot="1">
      <c r="B48" s="260"/>
      <c r="C48" s="261"/>
      <c r="D48" s="262"/>
      <c r="E48" s="263"/>
      <c r="F48" s="264"/>
      <c r="G48" s="252"/>
      <c r="H48" s="253"/>
      <c r="I48" s="254"/>
    </row>
    <row r="49" spans="2:9" ht="22.5" customHeight="1" thickBot="1">
      <c r="B49" s="11"/>
      <c r="C49" s="11"/>
      <c r="D49" s="255" t="s">
        <v>119</v>
      </c>
      <c r="E49" s="256"/>
      <c r="F49" s="257"/>
      <c r="G49" s="15">
        <f>SUM(G43:G48)</f>
        <v>4500.2368750000005</v>
      </c>
      <c r="H49" s="15">
        <f>SUM(H43:H48)</f>
        <v>2933.657425</v>
      </c>
      <c r="I49" s="15">
        <f>SUM(I43:I48)</f>
        <v>2898.6718750000005</v>
      </c>
    </row>
    <row r="50" spans="2:9" ht="22.5" customHeight="1" thickBot="1">
      <c r="B50" s="11"/>
      <c r="C50" s="11"/>
      <c r="D50" s="243" t="s">
        <v>120</v>
      </c>
      <c r="E50" s="244"/>
      <c r="F50" s="245"/>
      <c r="G50" s="15">
        <v>4500</v>
      </c>
      <c r="H50" s="15">
        <v>3382</v>
      </c>
      <c r="I50" s="15">
        <v>2899</v>
      </c>
    </row>
    <row r="51" spans="2:11" ht="25.5" customHeight="1" thickBot="1">
      <c r="B51" s="11"/>
      <c r="C51" s="11"/>
      <c r="D51" s="246" t="s">
        <v>121</v>
      </c>
      <c r="E51" s="247"/>
      <c r="F51" s="248"/>
      <c r="G51" s="16">
        <f>G49-G50</f>
        <v>0.23687500000050932</v>
      </c>
      <c r="H51" s="16">
        <f>H49-H50</f>
        <v>-448.3425750000001</v>
      </c>
      <c r="I51" s="16">
        <f>I49-I50</f>
        <v>-0.32812499999954525</v>
      </c>
      <c r="J51" s="249">
        <f>SUM(G51:I51)</f>
        <v>-448.43382499999916</v>
      </c>
      <c r="K51" s="250"/>
    </row>
    <row r="52" spans="4:6" ht="12.75">
      <c r="D52" s="251"/>
      <c r="E52" s="251"/>
      <c r="F52" s="251"/>
    </row>
    <row r="53" spans="4:6" ht="12.75">
      <c r="D53" s="251"/>
      <c r="E53" s="251"/>
      <c r="F53" s="251"/>
    </row>
    <row r="54" spans="4:6" ht="13.5" thickBot="1">
      <c r="D54" s="251"/>
      <c r="E54" s="251"/>
      <c r="F54" s="251"/>
    </row>
    <row r="55" spans="4:8" ht="13.5" thickBot="1">
      <c r="D55" s="12">
        <v>0.375</v>
      </c>
      <c r="E55" s="13">
        <v>0.5</v>
      </c>
      <c r="F55" s="14">
        <v>0.0625</v>
      </c>
      <c r="G55" s="234" t="s">
        <v>118</v>
      </c>
      <c r="H55" s="235"/>
    </row>
    <row r="56" spans="2:8" ht="12.75">
      <c r="B56" s="236" t="s">
        <v>115</v>
      </c>
      <c r="C56" s="237"/>
      <c r="D56" s="240">
        <f>1756.19*37.5%</f>
        <v>658.57125</v>
      </c>
      <c r="E56" s="241">
        <f>1756.19*50%</f>
        <v>878.095</v>
      </c>
      <c r="F56" s="241">
        <f>F55*1756.19</f>
        <v>109.761875</v>
      </c>
      <c r="G56" s="241">
        <f>1756.19*43.75%</f>
        <v>768.333125</v>
      </c>
      <c r="H56" s="242"/>
    </row>
    <row r="57" spans="2:8" ht="12.75">
      <c r="B57" s="238"/>
      <c r="C57" s="239"/>
      <c r="D57" s="230"/>
      <c r="E57" s="224"/>
      <c r="F57" s="224"/>
      <c r="G57" s="224"/>
      <c r="H57" s="225"/>
    </row>
    <row r="58" spans="2:8" ht="12.75">
      <c r="B58" s="226" t="s">
        <v>116</v>
      </c>
      <c r="C58" s="227"/>
      <c r="D58" s="230">
        <f>1803.94*D55</f>
        <v>676.4775</v>
      </c>
      <c r="E58" s="224">
        <f>1803.94*E55</f>
        <v>901.97</v>
      </c>
      <c r="F58" s="224">
        <f>1803.94*6.25%</f>
        <v>112.74625</v>
      </c>
      <c r="G58" s="224">
        <f>1803.94*43.75%</f>
        <v>789.22375</v>
      </c>
      <c r="H58" s="225"/>
    </row>
    <row r="59" spans="2:8" ht="12.75">
      <c r="B59" s="226"/>
      <c r="C59" s="227"/>
      <c r="D59" s="230"/>
      <c r="E59" s="224"/>
      <c r="F59" s="224"/>
      <c r="G59" s="224"/>
      <c r="H59" s="225"/>
    </row>
    <row r="60" spans="2:8" ht="12.75">
      <c r="B60" s="226" t="s">
        <v>117</v>
      </c>
      <c r="C60" s="227"/>
      <c r="D60" s="230">
        <f>1855.15*37.5%</f>
        <v>695.6812500000001</v>
      </c>
      <c r="E60" s="224">
        <f>1855.15*50%</f>
        <v>927.575</v>
      </c>
      <c r="F60" s="224">
        <f>1855.15*6.25%</f>
        <v>115.946875</v>
      </c>
      <c r="G60" s="224">
        <f>1855.15*43.75%</f>
        <v>811.6281250000001</v>
      </c>
      <c r="H60" s="225"/>
    </row>
    <row r="61" spans="2:8" ht="13.5" thickBot="1">
      <c r="B61" s="228"/>
      <c r="C61" s="229"/>
      <c r="D61" s="231"/>
      <c r="E61" s="232"/>
      <c r="F61" s="232"/>
      <c r="G61" s="232"/>
      <c r="H61" s="233"/>
    </row>
    <row r="65" spans="4:8" ht="12.75">
      <c r="D65" s="222" t="s">
        <v>123</v>
      </c>
      <c r="E65" s="222"/>
      <c r="F65" s="222"/>
      <c r="G65" s="223">
        <f>J51+J15</f>
        <v>-5099.971412499998</v>
      </c>
      <c r="H65" s="222"/>
    </row>
    <row r="66" spans="4:8" ht="12.75">
      <c r="D66" s="222"/>
      <c r="E66" s="222"/>
      <c r="F66" s="222"/>
      <c r="G66" s="222"/>
      <c r="H66" s="222"/>
    </row>
    <row r="67" spans="4:8" ht="12.75">
      <c r="D67" s="222"/>
      <c r="E67" s="222"/>
      <c r="F67" s="222"/>
      <c r="G67" s="222"/>
      <c r="H67" s="222"/>
    </row>
  </sheetData>
  <mergeCells count="104">
    <mergeCell ref="E41:E42"/>
    <mergeCell ref="F41:F42"/>
    <mergeCell ref="G41:G42"/>
    <mergeCell ref="D43:D44"/>
    <mergeCell ref="E43:E44"/>
    <mergeCell ref="F43:F44"/>
    <mergeCell ref="B43:C44"/>
    <mergeCell ref="B45:C46"/>
    <mergeCell ref="B47:C48"/>
    <mergeCell ref="D41:D42"/>
    <mergeCell ref="D45:D46"/>
    <mergeCell ref="E45:E46"/>
    <mergeCell ref="F45:F46"/>
    <mergeCell ref="D47:D48"/>
    <mergeCell ref="E47:E48"/>
    <mergeCell ref="F47:F48"/>
    <mergeCell ref="D52:D54"/>
    <mergeCell ref="E52:E54"/>
    <mergeCell ref="F52:F54"/>
    <mergeCell ref="D49:F49"/>
    <mergeCell ref="H41:H42"/>
    <mergeCell ref="I41:I42"/>
    <mergeCell ref="G43:G44"/>
    <mergeCell ref="H43:H44"/>
    <mergeCell ref="I43:I44"/>
    <mergeCell ref="B56:C57"/>
    <mergeCell ref="B58:C59"/>
    <mergeCell ref="B60:C61"/>
    <mergeCell ref="G55:H55"/>
    <mergeCell ref="D56:D57"/>
    <mergeCell ref="E56:E57"/>
    <mergeCell ref="F56:F57"/>
    <mergeCell ref="G56:H57"/>
    <mergeCell ref="D58:D59"/>
    <mergeCell ref="E58:E59"/>
    <mergeCell ref="F58:F59"/>
    <mergeCell ref="G58:H59"/>
    <mergeCell ref="D60:D61"/>
    <mergeCell ref="E60:E61"/>
    <mergeCell ref="F60:F61"/>
    <mergeCell ref="G60:H61"/>
    <mergeCell ref="J51:K51"/>
    <mergeCell ref="D50:F50"/>
    <mergeCell ref="D51:F51"/>
    <mergeCell ref="B38:J40"/>
    <mergeCell ref="G45:G46"/>
    <mergeCell ref="H45:H46"/>
    <mergeCell ref="I45:I46"/>
    <mergeCell ref="G47:G48"/>
    <mergeCell ref="H47:H48"/>
    <mergeCell ref="I47:I48"/>
    <mergeCell ref="B2:J4"/>
    <mergeCell ref="D5:D6"/>
    <mergeCell ref="E5:E6"/>
    <mergeCell ref="F5:F6"/>
    <mergeCell ref="G5:G6"/>
    <mergeCell ref="H5:H6"/>
    <mergeCell ref="I5:I6"/>
    <mergeCell ref="B7:C8"/>
    <mergeCell ref="D7:D8"/>
    <mergeCell ref="E7:E8"/>
    <mergeCell ref="F7:F8"/>
    <mergeCell ref="G7:G8"/>
    <mergeCell ref="H7:H8"/>
    <mergeCell ref="I7:I8"/>
    <mergeCell ref="B9:C10"/>
    <mergeCell ref="D9:D10"/>
    <mergeCell ref="E9:E10"/>
    <mergeCell ref="F9:F10"/>
    <mergeCell ref="G9:G10"/>
    <mergeCell ref="H9:H10"/>
    <mergeCell ref="I9:I10"/>
    <mergeCell ref="B11:C12"/>
    <mergeCell ref="D11:D12"/>
    <mergeCell ref="E11:E12"/>
    <mergeCell ref="F11:F12"/>
    <mergeCell ref="G11:G12"/>
    <mergeCell ref="H11:H12"/>
    <mergeCell ref="I11:I12"/>
    <mergeCell ref="D13:F13"/>
    <mergeCell ref="D14:F14"/>
    <mergeCell ref="D15:F15"/>
    <mergeCell ref="J15:K15"/>
    <mergeCell ref="D16:D18"/>
    <mergeCell ref="E16:E18"/>
    <mergeCell ref="F16:F18"/>
    <mergeCell ref="E22:E23"/>
    <mergeCell ref="F22:F23"/>
    <mergeCell ref="G19:H19"/>
    <mergeCell ref="B20:C21"/>
    <mergeCell ref="D20:D21"/>
    <mergeCell ref="E20:E21"/>
    <mergeCell ref="F20:F21"/>
    <mergeCell ref="G20:H21"/>
    <mergeCell ref="D65:F67"/>
    <mergeCell ref="G65:H67"/>
    <mergeCell ref="G22:H23"/>
    <mergeCell ref="B24:C25"/>
    <mergeCell ref="D24:D25"/>
    <mergeCell ref="E24:E25"/>
    <mergeCell ref="F24:F25"/>
    <mergeCell ref="G24:H25"/>
    <mergeCell ref="B22:C23"/>
    <mergeCell ref="D22:D2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 Fin</dc:creator>
  <cp:keywords/>
  <dc:description/>
  <cp:lastModifiedBy>Fin2</cp:lastModifiedBy>
  <cp:lastPrinted>2005-10-07T13:14:54Z</cp:lastPrinted>
  <dcterms:created xsi:type="dcterms:W3CDTF">2002-12-09T10:17:14Z</dcterms:created>
  <dcterms:modified xsi:type="dcterms:W3CDTF">2005-10-10T13:57:56Z</dcterms:modified>
  <cp:category/>
  <cp:version/>
  <cp:contentType/>
  <cp:contentStatus/>
</cp:coreProperties>
</file>